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енников" sheetId="2" r:id="rId1"/>
  </sheets>
  <definedNames>
    <definedName name="_xlnm.Print_Area" localSheetId="0">'утв у собственников'!$A$1:$O$40</definedName>
  </definedNames>
  <calcPr calcId="125725"/>
</workbook>
</file>

<file path=xl/calcChain.xml><?xml version="1.0" encoding="utf-8"?>
<calcChain xmlns="http://schemas.openxmlformats.org/spreadsheetml/2006/main">
  <c r="N30" i="2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D31"/>
  <c r="H31" s="1"/>
  <c r="I31" s="1"/>
  <c r="N23"/>
  <c r="N32"/>
  <c r="N3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I22"/>
  <c r="J22" s="1"/>
  <c r="H36"/>
  <c r="I36" s="1"/>
  <c r="J36" s="1"/>
  <c r="H32"/>
  <c r="I32" s="1"/>
  <c r="J32" s="1"/>
  <c r="A32"/>
  <c r="I30"/>
  <c r="J30" s="1"/>
  <c r="H26"/>
  <c r="I26" s="1"/>
  <c r="J26" s="1"/>
  <c r="H25"/>
  <c r="I25"/>
  <c r="J25" s="1"/>
  <c r="H24"/>
  <c r="I24" s="1"/>
  <c r="J24" s="1"/>
  <c r="H23"/>
  <c r="I23" s="1"/>
  <c r="J23" s="1"/>
  <c r="L22"/>
  <c r="M22" s="1"/>
  <c r="L21"/>
  <c r="M21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N27" l="1"/>
  <c r="J8"/>
  <c r="J27" s="1"/>
  <c r="I27"/>
  <c r="J31"/>
  <c r="I33"/>
  <c r="H27"/>
  <c r="J33" l="1"/>
  <c r="N33"/>
  <c r="I34"/>
  <c r="G34" s="1"/>
  <c r="G37" s="1"/>
  <c r="N34"/>
  <c r="N37" s="1"/>
  <c r="J34"/>
  <c r="J37" s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<sst xmlns="http://schemas.openxmlformats.org/spreadsheetml/2006/main" count="104" uniqueCount="66">
  <si>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</si>
  <si>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</si>
  <si>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</si>
  <si>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</si>
  <si>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</si>
  <si>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</si>
  <si>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</si>
  <si>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</si>
  <si>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</si>
  <si>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</si>
  <si>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</si>
  <si>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</si>
  <si>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</si>
  <si>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</si>
  <si>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</si>
  <si>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</si>
  <si>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</si>
  <si>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</si>
  <si>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</si>
  <si>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</si>
  <si>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</si>
  <si>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</si>
  <si>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</si>
  <si>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</si>
  <si>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</si>
  <si>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</si>
  <si>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</si>
  <si>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</si>
  <si>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</si>
  <si>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</si>
  <si>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</si>
  <si>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</si>
  <si>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</si>
  <si>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</si>
  <si>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</si>
  <si>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</si>
  <si>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</si>
  <si>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</si>
  <si>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</si>
  <si>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</si>
  <si>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</si>
  <si>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</si>
  <si>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</si>
  <si>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</si>
  <si>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</si>
  <si>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</si>
  <si>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</si>
  <si>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</si>
  <si>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>г. Рязань ул. Костычева д. 16</t>
  </si>
  <si>
    <t>Техническое обслуживание внутридомового газового оборудования</t>
  </si>
  <si>
    <t xml:space="preserve">1 кв.м.общ.пл. 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</si>
  <si>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</si>
  <si>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</si>
  <si>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</si>
  <si>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</si>
  <si>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</si>
  <si>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</si>
  <si>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</si>
  <si>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Итого размер платы с 1 м2:</t>
  </si>
  <si>
    <t>КРСОИ</t>
  </si>
  <si>
    <t>Итого размер платы с учётом КРСОИ с 1 м2: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</si>
  <si>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управлению, содержанию 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</si>
  <si>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</si>
  <si>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</si>
  <si>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</si>
  <si>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управлению, содержанию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</si>
</sst>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0" borderId="2" xfId="0" applyFont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0" fillId="0" borderId="6" xfId="0" applyBorder="1" applyAlignment="1"/>
    <xf numFmtId="0" fontId="5" fillId="3" borderId="1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view="pageBreakPreview" zoomScale="75" zoomScaleNormal="75" zoomScaleSheetLayoutView="75" workbookViewId="0">
      <selection activeCell="B38" sqref="B38:N40"/>
    </sheetView>
  </sheetViews>
  <sheetFormatPr defaultRowHeight="15.75"/>
  <cols>
    <col min="1" max="1" width="16" style="1" customWidth="1"/>
    <col min="2" max="2" width="48" style="1" customWidth="1"/>
    <col min="3" max="3" width="21.42578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8.85546875" style="28" hidden="1" customWidth="1"/>
    <col min="8" max="9" width="15.5703125" style="1" hidden="1" customWidth="1"/>
    <col min="10" max="10" width="15.140625" style="37" hidden="1" customWidth="1"/>
    <col min="11" max="11" width="8.140625" style="1" hidden="1" customWidth="1"/>
    <col min="12" max="12" width="20.140625" style="1" hidden="1" customWidth="1"/>
    <col min="13" max="13" width="11.140625" style="1" hidden="1" customWidth="1"/>
    <col min="14" max="14" width="17.5703125" style="37" customWidth="1"/>
    <col min="15" max="21" width="9.140625" style="1" customWidth="1"/>
    <col min="22" max="16384" width="9.14062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79" t="s">
        <v>65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5" s="4" customFormat="1" ht="30.7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5" ht="24.75" customHeight="1">
      <c r="A5" s="5"/>
      <c r="B5" s="5" t="s">
        <v>48</v>
      </c>
      <c r="C5" s="5" t="s">
        <v>2</v>
      </c>
      <c r="D5" s="6">
        <v>3878.5</v>
      </c>
      <c r="E5" s="5">
        <v>3878.5</v>
      </c>
      <c r="F5" s="7"/>
      <c r="G5" s="7"/>
      <c r="H5" s="8"/>
      <c r="I5" s="8"/>
      <c r="K5" s="5"/>
      <c r="L5" s="5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80" t="s">
        <v>47</v>
      </c>
      <c r="L6" s="81"/>
      <c r="M6" s="81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56</v>
      </c>
      <c r="G7" s="11"/>
      <c r="H7" s="11" t="s">
        <v>10</v>
      </c>
      <c r="I7" s="30" t="s">
        <v>9</v>
      </c>
      <c r="J7" s="11" t="s">
        <v>45</v>
      </c>
      <c r="K7" s="9" t="s">
        <v>46</v>
      </c>
      <c r="L7" s="9"/>
      <c r="M7" s="63"/>
      <c r="N7" s="11" t="s">
        <v>45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3878.5</v>
      </c>
      <c r="F8" s="10" t="s">
        <v>16</v>
      </c>
      <c r="G8" s="10">
        <v>12</v>
      </c>
      <c r="H8" s="14">
        <f t="shared" ref="H8:H26" si="0">D8*E8</f>
        <v>1279.905</v>
      </c>
      <c r="I8" s="32">
        <f t="shared" ref="I8:I26" si="1">H8*G8</f>
        <v>15358.86</v>
      </c>
      <c r="J8" s="15">
        <f>I8/12/E8</f>
        <v>0.33</v>
      </c>
      <c r="K8" s="13"/>
      <c r="L8" s="13"/>
      <c r="M8" s="64"/>
      <c r="N8" s="68">
        <f>J8*1.04*1.092*1.072</f>
        <v>0.40175815680000004</v>
      </c>
    </row>
    <row r="9" spans="1:15" ht="63">
      <c r="A9" s="9">
        <f>A8+1</f>
        <v>2</v>
      </c>
      <c r="B9" s="35" t="s">
        <v>53</v>
      </c>
      <c r="C9" s="9" t="s">
        <v>15</v>
      </c>
      <c r="D9" s="13">
        <v>0.08</v>
      </c>
      <c r="E9" s="13">
        <v>3878.5</v>
      </c>
      <c r="F9" s="10" t="s">
        <v>16</v>
      </c>
      <c r="G9" s="10">
        <v>12</v>
      </c>
      <c r="H9" s="14">
        <f t="shared" si="0"/>
        <v>310.28000000000003</v>
      </c>
      <c r="I9" s="32">
        <f t="shared" si="1"/>
        <v>3723.3600000000006</v>
      </c>
      <c r="J9" s="15">
        <f t="shared" ref="J9:J26" si="2">I9/12/E9</f>
        <v>0.08</v>
      </c>
      <c r="K9" s="13"/>
      <c r="L9" s="13"/>
      <c r="M9" s="64"/>
      <c r="N9" s="68">
        <f t="shared" ref="N9:N22" si="3">J9*1.04*1.092*1.072</f>
        <v>9.7395916800000024E-2</v>
      </c>
    </row>
    <row r="10" spans="1:15" ht="63">
      <c r="A10" s="9">
        <f t="shared" ref="A10:A26" si="4">A9+1</f>
        <v>3</v>
      </c>
      <c r="B10" s="35" t="s">
        <v>18</v>
      </c>
      <c r="C10" s="9" t="s">
        <v>17</v>
      </c>
      <c r="D10" s="13">
        <v>0.16</v>
      </c>
      <c r="E10" s="13">
        <v>3878.5</v>
      </c>
      <c r="F10" s="10" t="s">
        <v>16</v>
      </c>
      <c r="G10" s="10">
        <v>12</v>
      </c>
      <c r="H10" s="14">
        <f t="shared" si="0"/>
        <v>620.56000000000006</v>
      </c>
      <c r="I10" s="32">
        <f t="shared" si="1"/>
        <v>7446.7200000000012</v>
      </c>
      <c r="J10" s="15">
        <f t="shared" si="2"/>
        <v>0.16</v>
      </c>
      <c r="K10" s="13"/>
      <c r="L10" s="13"/>
      <c r="M10" s="64"/>
      <c r="N10" s="68">
        <f t="shared" si="3"/>
        <v>0.19479183360000005</v>
      </c>
    </row>
    <row r="11" spans="1:15" ht="75" customHeight="1">
      <c r="A11" s="9">
        <f t="shared" si="4"/>
        <v>4</v>
      </c>
      <c r="B11" s="35" t="s">
        <v>19</v>
      </c>
      <c r="C11" s="9" t="s">
        <v>20</v>
      </c>
      <c r="D11" s="13">
        <v>7.0000000000000007E-2</v>
      </c>
      <c r="E11" s="13">
        <v>3878.5</v>
      </c>
      <c r="F11" s="10" t="s">
        <v>16</v>
      </c>
      <c r="G11" s="10">
        <v>12</v>
      </c>
      <c r="H11" s="14">
        <f t="shared" si="0"/>
        <v>271.495</v>
      </c>
      <c r="I11" s="32">
        <f t="shared" si="1"/>
        <v>3257.94</v>
      </c>
      <c r="J11" s="15">
        <f t="shared" si="2"/>
        <v>7.0000000000000007E-2</v>
      </c>
      <c r="K11" s="13"/>
      <c r="L11" s="13"/>
      <c r="M11" s="64"/>
      <c r="N11" s="68">
        <f t="shared" si="3"/>
        <v>8.5221427200000019E-2</v>
      </c>
    </row>
    <row r="12" spans="1:15" ht="90" customHeight="1">
      <c r="A12" s="9">
        <f t="shared" si="4"/>
        <v>5</v>
      </c>
      <c r="B12" s="35" t="s">
        <v>21</v>
      </c>
      <c r="C12" s="9" t="s">
        <v>22</v>
      </c>
      <c r="D12" s="13">
        <v>0.04</v>
      </c>
      <c r="E12" s="13">
        <v>3878.5</v>
      </c>
      <c r="F12" s="10" t="s">
        <v>16</v>
      </c>
      <c r="G12" s="10">
        <v>12</v>
      </c>
      <c r="H12" s="14">
        <f t="shared" si="0"/>
        <v>155.14000000000001</v>
      </c>
      <c r="I12" s="32">
        <f t="shared" si="1"/>
        <v>1861.6800000000003</v>
      </c>
      <c r="J12" s="15">
        <f t="shared" si="2"/>
        <v>0.04</v>
      </c>
      <c r="K12" s="13"/>
      <c r="L12" s="13"/>
      <c r="M12" s="64"/>
      <c r="N12" s="68">
        <f t="shared" si="3"/>
        <v>4.8697958400000012E-2</v>
      </c>
    </row>
    <row r="13" spans="1:15" ht="63">
      <c r="A13" s="9">
        <f t="shared" si="4"/>
        <v>6</v>
      </c>
      <c r="B13" s="35" t="s">
        <v>24</v>
      </c>
      <c r="C13" s="9" t="s">
        <v>25</v>
      </c>
      <c r="D13" s="13">
        <v>0.2</v>
      </c>
      <c r="E13" s="13">
        <v>3878.5</v>
      </c>
      <c r="F13" s="10" t="s">
        <v>16</v>
      </c>
      <c r="G13" s="10">
        <v>12</v>
      </c>
      <c r="H13" s="14">
        <f t="shared" si="0"/>
        <v>775.7</v>
      </c>
      <c r="I13" s="32">
        <f t="shared" si="1"/>
        <v>9308.4000000000015</v>
      </c>
      <c r="J13" s="15">
        <f t="shared" si="2"/>
        <v>0.20000000000000004</v>
      </c>
      <c r="K13" s="13"/>
      <c r="L13" s="13"/>
      <c r="M13" s="64"/>
      <c r="N13" s="68">
        <f t="shared" si="3"/>
        <v>0.24348979200000007</v>
      </c>
    </row>
    <row r="14" spans="1:15" ht="63">
      <c r="A14" s="9">
        <f t="shared" si="4"/>
        <v>7</v>
      </c>
      <c r="B14" s="35" t="s">
        <v>54</v>
      </c>
      <c r="C14" s="9" t="s">
        <v>27</v>
      </c>
      <c r="D14" s="13">
        <v>0.18000000000000002</v>
      </c>
      <c r="E14" s="13">
        <v>3878.5</v>
      </c>
      <c r="F14" s="10" t="s">
        <v>16</v>
      </c>
      <c r="G14" s="10">
        <v>12</v>
      </c>
      <c r="H14" s="14">
        <f t="shared" si="0"/>
        <v>698.13000000000011</v>
      </c>
      <c r="I14" s="32">
        <f t="shared" si="1"/>
        <v>8377.5600000000013</v>
      </c>
      <c r="J14" s="15">
        <f t="shared" si="2"/>
        <v>0.18000000000000002</v>
      </c>
      <c r="K14" s="13"/>
      <c r="L14" s="13"/>
      <c r="M14" s="64"/>
      <c r="N14" s="68">
        <f t="shared" si="3"/>
        <v>0.21914081280000008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13">
        <v>3878.5</v>
      </c>
      <c r="F15" s="10" t="s">
        <v>16</v>
      </c>
      <c r="G15" s="10">
        <v>12</v>
      </c>
      <c r="H15" s="14">
        <f t="shared" si="0"/>
        <v>736.91499999999996</v>
      </c>
      <c r="I15" s="32">
        <f t="shared" si="1"/>
        <v>8842.98</v>
      </c>
      <c r="J15" s="15">
        <f t="shared" si="2"/>
        <v>0.19</v>
      </c>
      <c r="K15" s="13"/>
      <c r="L15" s="13"/>
      <c r="M15" s="64"/>
      <c r="N15" s="68">
        <f t="shared" si="3"/>
        <v>0.23131530240000001</v>
      </c>
    </row>
    <row r="16" spans="1:15" ht="33" customHeight="1">
      <c r="A16" s="9">
        <f t="shared" si="4"/>
        <v>9</v>
      </c>
      <c r="B16" s="12" t="s">
        <v>55</v>
      </c>
      <c r="C16" s="9" t="s">
        <v>15</v>
      </c>
      <c r="D16" s="13">
        <v>0.52</v>
      </c>
      <c r="E16" s="13">
        <v>3878.5</v>
      </c>
      <c r="F16" s="16" t="s">
        <v>52</v>
      </c>
      <c r="G16" s="10">
        <v>12</v>
      </c>
      <c r="H16" s="14">
        <f t="shared" si="0"/>
        <v>2016.8200000000002</v>
      </c>
      <c r="I16" s="32">
        <f t="shared" si="1"/>
        <v>24201.840000000004</v>
      </c>
      <c r="J16" s="15">
        <f t="shared" si="2"/>
        <v>0.52000000000000013</v>
      </c>
      <c r="K16" s="13"/>
      <c r="L16" s="13"/>
      <c r="M16" s="64"/>
      <c r="N16" s="68">
        <f t="shared" si="3"/>
        <v>0.63307345920000024</v>
      </c>
    </row>
    <row r="17" spans="1:15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13">
        <v>3878.5</v>
      </c>
      <c r="F17" s="16" t="s">
        <v>52</v>
      </c>
      <c r="G17" s="10">
        <v>12</v>
      </c>
      <c r="H17" s="14">
        <f t="shared" si="0"/>
        <v>1706.54</v>
      </c>
      <c r="I17" s="32">
        <f t="shared" si="1"/>
        <v>20478.48</v>
      </c>
      <c r="J17" s="15">
        <f t="shared" si="2"/>
        <v>0.44</v>
      </c>
      <c r="K17" s="13"/>
      <c r="L17" s="13"/>
      <c r="M17" s="64"/>
      <c r="N17" s="68">
        <f t="shared" si="3"/>
        <v>0.5356775424000001</v>
      </c>
    </row>
    <row r="18" spans="1:15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13">
        <v>3878.5</v>
      </c>
      <c r="F18" s="10" t="s">
        <v>31</v>
      </c>
      <c r="G18" s="10">
        <v>12</v>
      </c>
      <c r="H18" s="14">
        <f t="shared" si="0"/>
        <v>193.92500000000001</v>
      </c>
      <c r="I18" s="32">
        <f t="shared" si="1"/>
        <v>2327.1000000000004</v>
      </c>
      <c r="J18" s="15">
        <f t="shared" si="2"/>
        <v>5.000000000000001E-2</v>
      </c>
      <c r="K18" s="13"/>
      <c r="L18" s="13"/>
      <c r="M18" s="64"/>
      <c r="N18" s="68">
        <f t="shared" si="3"/>
        <v>6.0872448000000016E-2</v>
      </c>
    </row>
    <row r="19" spans="1:15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13">
        <v>3878.5</v>
      </c>
      <c r="F19" s="10" t="s">
        <v>62</v>
      </c>
      <c r="G19" s="10">
        <v>12</v>
      </c>
      <c r="H19" s="14">
        <f t="shared" si="0"/>
        <v>310.28000000000003</v>
      </c>
      <c r="I19" s="32">
        <f t="shared" si="1"/>
        <v>3723.3600000000006</v>
      </c>
      <c r="J19" s="15">
        <f t="shared" si="2"/>
        <v>0.08</v>
      </c>
      <c r="K19" s="13"/>
      <c r="L19" s="13"/>
      <c r="M19" s="64"/>
      <c r="N19" s="68">
        <f t="shared" si="3"/>
        <v>9.7395916800000024E-2</v>
      </c>
    </row>
    <row r="20" spans="1:15" ht="31.5">
      <c r="A20" s="9">
        <f t="shared" si="4"/>
        <v>13</v>
      </c>
      <c r="B20" s="12" t="s">
        <v>49</v>
      </c>
      <c r="C20" s="9" t="s">
        <v>50</v>
      </c>
      <c r="D20" s="13">
        <v>0.52</v>
      </c>
      <c r="E20" s="13">
        <v>3878.5</v>
      </c>
      <c r="F20" s="10" t="s">
        <v>23</v>
      </c>
      <c r="G20" s="10">
        <v>12</v>
      </c>
      <c r="H20" s="14">
        <f t="shared" si="0"/>
        <v>2016.8200000000002</v>
      </c>
      <c r="I20" s="32">
        <f t="shared" si="1"/>
        <v>24201.840000000004</v>
      </c>
      <c r="J20" s="39">
        <f>I20/G20/E20</f>
        <v>0.52000000000000013</v>
      </c>
      <c r="K20" s="9">
        <v>23200</v>
      </c>
      <c r="L20" s="9"/>
      <c r="M20" s="65"/>
      <c r="N20" s="86">
        <f>J20*1.04*1.092*1.072+0.16</f>
        <v>0.79307345920000027</v>
      </c>
      <c r="O20" s="28"/>
    </row>
    <row r="21" spans="1:15" ht="31.5">
      <c r="A21" s="9">
        <f t="shared" si="4"/>
        <v>14</v>
      </c>
      <c r="B21" s="36" t="s">
        <v>51</v>
      </c>
      <c r="C21" s="9" t="s">
        <v>33</v>
      </c>
      <c r="D21" s="13">
        <v>1.36</v>
      </c>
      <c r="E21" s="13">
        <v>3878.5</v>
      </c>
      <c r="F21" s="16" t="s">
        <v>52</v>
      </c>
      <c r="G21" s="10">
        <v>12</v>
      </c>
      <c r="H21" s="14">
        <f t="shared" si="0"/>
        <v>5274.76</v>
      </c>
      <c r="I21" s="32">
        <f t="shared" si="1"/>
        <v>63297.120000000003</v>
      </c>
      <c r="J21" s="15">
        <f t="shared" si="2"/>
        <v>1.36</v>
      </c>
      <c r="K21" s="13">
        <v>535.29999999999995</v>
      </c>
      <c r="L21" s="13">
        <f>(4305.87+42.41)*12</f>
        <v>52179.360000000001</v>
      </c>
      <c r="M21" s="64">
        <f>L21*0.06+L21</f>
        <v>55310.121599999999</v>
      </c>
      <c r="N21" s="68">
        <f t="shared" si="3"/>
        <v>1.6557305856000004</v>
      </c>
    </row>
    <row r="22" spans="1:15" ht="47.25">
      <c r="A22" s="9">
        <f t="shared" si="4"/>
        <v>15</v>
      </c>
      <c r="B22" s="36" t="s">
        <v>63</v>
      </c>
      <c r="C22" s="9" t="s">
        <v>34</v>
      </c>
      <c r="D22" s="13">
        <v>2.56</v>
      </c>
      <c r="E22" s="13">
        <v>3878.5</v>
      </c>
      <c r="F22" s="10" t="s">
        <v>35</v>
      </c>
      <c r="G22" s="10">
        <v>12</v>
      </c>
      <c r="H22" s="14">
        <f t="shared" si="0"/>
        <v>9928.9600000000009</v>
      </c>
      <c r="I22" s="32">
        <f t="shared" si="1"/>
        <v>119147.52000000002</v>
      </c>
      <c r="J22" s="15">
        <f t="shared" si="2"/>
        <v>2.56</v>
      </c>
      <c r="K22" s="13">
        <v>800</v>
      </c>
      <c r="L22" s="13">
        <f>(4691.26+488.82)*12</f>
        <v>62160.959999999999</v>
      </c>
      <c r="M22" s="64">
        <f>L22*0.06+L22</f>
        <v>65890.617599999998</v>
      </c>
      <c r="N22" s="68">
        <f t="shared" si="3"/>
        <v>3.1166693376000008</v>
      </c>
    </row>
    <row r="23" spans="1:15" ht="31.5">
      <c r="A23" s="9">
        <f t="shared" si="4"/>
        <v>16</v>
      </c>
      <c r="B23" s="17" t="s">
        <v>36</v>
      </c>
      <c r="C23" s="18" t="s">
        <v>37</v>
      </c>
      <c r="D23" s="72">
        <v>5918.58</v>
      </c>
      <c r="E23" s="13">
        <v>2</v>
      </c>
      <c r="F23" s="16" t="s">
        <v>52</v>
      </c>
      <c r="G23" s="16">
        <v>12</v>
      </c>
      <c r="H23" s="14">
        <f t="shared" si="0"/>
        <v>11837.16</v>
      </c>
      <c r="I23" s="32">
        <f t="shared" si="1"/>
        <v>142045.91999999998</v>
      </c>
      <c r="J23" s="15">
        <f>I23/12/D5</f>
        <v>3.0519943277040089</v>
      </c>
      <c r="K23" s="13"/>
      <c r="L23" s="13"/>
      <c r="M23" s="64"/>
      <c r="N23" s="68">
        <f>D23*E23/E22</f>
        <v>3.0519943277040094</v>
      </c>
    </row>
    <row r="24" spans="1:15">
      <c r="A24" s="9">
        <f t="shared" si="4"/>
        <v>17</v>
      </c>
      <c r="B24" s="17" t="s">
        <v>38</v>
      </c>
      <c r="C24" s="18" t="s">
        <v>15</v>
      </c>
      <c r="D24" s="13">
        <v>1.74</v>
      </c>
      <c r="E24" s="13">
        <v>3878.5</v>
      </c>
      <c r="F24" s="16" t="s">
        <v>52</v>
      </c>
      <c r="G24" s="16">
        <v>12</v>
      </c>
      <c r="H24" s="14">
        <f t="shared" si="0"/>
        <v>6748.59</v>
      </c>
      <c r="I24" s="32">
        <f t="shared" si="1"/>
        <v>80983.08</v>
      </c>
      <c r="J24" s="15">
        <f t="shared" si="2"/>
        <v>1.74</v>
      </c>
      <c r="K24" s="13"/>
      <c r="L24" s="13"/>
      <c r="M24" s="64"/>
      <c r="N24" s="68">
        <f>J24*1.04*1.092*1.072</f>
        <v>2.1183611904000004</v>
      </c>
    </row>
    <row r="25" spans="1:15">
      <c r="A25" s="9">
        <f t="shared" si="4"/>
        <v>18</v>
      </c>
      <c r="B25" s="17" t="s">
        <v>39</v>
      </c>
      <c r="C25" s="18" t="s">
        <v>40</v>
      </c>
      <c r="D25" s="13">
        <v>0.13</v>
      </c>
      <c r="E25" s="13">
        <v>3878.5</v>
      </c>
      <c r="F25" s="16" t="s">
        <v>52</v>
      </c>
      <c r="G25" s="16">
        <v>12</v>
      </c>
      <c r="H25" s="14">
        <f t="shared" si="0"/>
        <v>504.20500000000004</v>
      </c>
      <c r="I25" s="32">
        <f t="shared" si="1"/>
        <v>6050.4600000000009</v>
      </c>
      <c r="J25" s="15">
        <f t="shared" si="2"/>
        <v>0.13000000000000003</v>
      </c>
      <c r="K25" s="13"/>
      <c r="L25" s="13"/>
      <c r="M25" s="64"/>
      <c r="N25" s="68">
        <f t="shared" ref="N25:N26" si="5">J25*1.04*1.092*1.072</f>
        <v>0.15826836480000006</v>
      </c>
    </row>
    <row r="26" spans="1:15" ht="40.5" customHeight="1">
      <c r="A26" s="9">
        <f t="shared" si="4"/>
        <v>19</v>
      </c>
      <c r="B26" s="34" t="s">
        <v>41</v>
      </c>
      <c r="C26" s="15" t="s">
        <v>15</v>
      </c>
      <c r="D26" s="13">
        <v>1.27</v>
      </c>
      <c r="E26" s="13">
        <v>3878.5</v>
      </c>
      <c r="F26" s="16" t="s">
        <v>52</v>
      </c>
      <c r="G26" s="16">
        <v>12</v>
      </c>
      <c r="H26" s="14">
        <f t="shared" si="0"/>
        <v>4925.6949999999997</v>
      </c>
      <c r="I26" s="32">
        <f t="shared" si="1"/>
        <v>59108.34</v>
      </c>
      <c r="J26" s="15">
        <f t="shared" si="2"/>
        <v>1.27</v>
      </c>
      <c r="K26" s="13"/>
      <c r="L26" s="13"/>
      <c r="M26" s="64"/>
      <c r="N26" s="68">
        <f t="shared" si="5"/>
        <v>1.5461601792000002</v>
      </c>
    </row>
    <row r="27" spans="1:15" s="41" customFormat="1">
      <c r="A27" s="82" t="s">
        <v>57</v>
      </c>
      <c r="B27" s="83"/>
      <c r="C27" s="82"/>
      <c r="D27" s="82"/>
      <c r="E27" s="82"/>
      <c r="F27" s="82"/>
      <c r="G27" s="50"/>
      <c r="H27" s="51">
        <f>SUM(H8:H26)</f>
        <v>50311.88</v>
      </c>
      <c r="I27" s="51">
        <f>SUM(I8:I26)</f>
        <v>603742.55999999994</v>
      </c>
      <c r="J27" s="51">
        <f>SUM(J8:J26)</f>
        <v>12.97199432770401</v>
      </c>
      <c r="K27" s="51">
        <f t="shared" ref="K27:N27" si="6">SUM(K8:K26)</f>
        <v>24535.3</v>
      </c>
      <c r="L27" s="51">
        <f t="shared" si="6"/>
        <v>114340.32</v>
      </c>
      <c r="M27" s="51">
        <f t="shared" si="6"/>
        <v>121200.7392</v>
      </c>
      <c r="N27" s="70">
        <f t="shared" si="6"/>
        <v>15.289088010904013</v>
      </c>
    </row>
    <row r="28" spans="1:15" s="4" customFormat="1">
      <c r="A28" s="73" t="s">
        <v>42</v>
      </c>
      <c r="B28" s="73"/>
      <c r="C28" s="73"/>
      <c r="D28" s="73"/>
      <c r="E28" s="73"/>
      <c r="F28" s="73"/>
      <c r="G28" s="73"/>
      <c r="H28" s="73"/>
      <c r="I28" s="73"/>
      <c r="J28" s="38"/>
      <c r="N28" s="69"/>
    </row>
    <row r="29" spans="1:15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2" t="s">
        <v>56</v>
      </c>
      <c r="G29" s="42"/>
      <c r="H29" s="19" t="s">
        <v>10</v>
      </c>
      <c r="I29" s="43" t="s">
        <v>9</v>
      </c>
      <c r="J29" s="19" t="s">
        <v>45</v>
      </c>
      <c r="K29" s="19"/>
      <c r="L29" s="19"/>
      <c r="M29" s="66"/>
      <c r="N29" s="11" t="s">
        <v>45</v>
      </c>
    </row>
    <row r="30" spans="1:15" s="4" customFormat="1" ht="28.15" customHeight="1">
      <c r="A30" s="19">
        <v>1</v>
      </c>
      <c r="B30" s="44" t="s">
        <v>42</v>
      </c>
      <c r="C30" s="45"/>
      <c r="D30" s="21">
        <v>2.64</v>
      </c>
      <c r="E30" s="19">
        <v>3878.5</v>
      </c>
      <c r="F30" s="42" t="s">
        <v>43</v>
      </c>
      <c r="G30" s="42">
        <v>12</v>
      </c>
      <c r="H30" s="46"/>
      <c r="I30" s="46">
        <f>D30*E30*G30</f>
        <v>122870.88</v>
      </c>
      <c r="J30" s="47">
        <f>I30/G30/E30</f>
        <v>2.64</v>
      </c>
      <c r="K30" s="46"/>
      <c r="L30" s="46"/>
      <c r="M30" s="67"/>
      <c r="N30" s="69">
        <f>J30*1.04*1.092*1.072+0.62</f>
        <v>3.8340652544000005</v>
      </c>
    </row>
    <row r="31" spans="1:15" s="4" customFormat="1" ht="36.6" customHeight="1">
      <c r="A31" s="19">
        <v>2</v>
      </c>
      <c r="B31" s="35" t="s">
        <v>11</v>
      </c>
      <c r="C31" s="19" t="s">
        <v>12</v>
      </c>
      <c r="D31" s="72">
        <f>15.97*1.072</f>
        <v>17.11984</v>
      </c>
      <c r="E31" s="21">
        <v>1800</v>
      </c>
      <c r="F31" s="42" t="s">
        <v>43</v>
      </c>
      <c r="G31" s="42">
        <v>1</v>
      </c>
      <c r="H31" s="46">
        <f>D31*E31</f>
        <v>30815.712</v>
      </c>
      <c r="I31" s="48">
        <f>H31*G31</f>
        <v>30815.712</v>
      </c>
      <c r="J31" s="47">
        <f>I31/12/E30</f>
        <v>0.66210545313910019</v>
      </c>
      <c r="K31" s="46"/>
      <c r="L31" s="46"/>
      <c r="M31" s="67"/>
      <c r="N31" s="69">
        <f>D31*E31/12/E30</f>
        <v>0.66210545313910019</v>
      </c>
    </row>
    <row r="32" spans="1:15" s="4" customFormat="1" ht="34.5" customHeight="1">
      <c r="A32" s="19">
        <f>A31+1</f>
        <v>3</v>
      </c>
      <c r="B32" s="35" t="s">
        <v>13</v>
      </c>
      <c r="C32" s="19" t="s">
        <v>12</v>
      </c>
      <c r="D32" s="72">
        <f>11.52*1.072</f>
        <v>12.34944</v>
      </c>
      <c r="E32" s="21">
        <v>1800</v>
      </c>
      <c r="F32" s="42" t="s">
        <v>43</v>
      </c>
      <c r="G32" s="42">
        <v>1</v>
      </c>
      <c r="H32" s="46">
        <f>D32*E32</f>
        <v>22228.991999999998</v>
      </c>
      <c r="I32" s="48">
        <f>H32*G32</f>
        <v>22228.991999999998</v>
      </c>
      <c r="J32" s="47">
        <f>I32/12/E30</f>
        <v>0.47761144772463582</v>
      </c>
      <c r="K32" s="46"/>
      <c r="L32" s="46"/>
      <c r="M32" s="67"/>
      <c r="N32" s="69">
        <f>D32*E32/12/E30</f>
        <v>0.47761144772463582</v>
      </c>
    </row>
    <row r="33" spans="1:15" s="49" customFormat="1">
      <c r="A33" s="82" t="s">
        <v>57</v>
      </c>
      <c r="B33" s="83"/>
      <c r="C33" s="82"/>
      <c r="D33" s="82"/>
      <c r="E33" s="82"/>
      <c r="F33" s="82"/>
      <c r="G33" s="52"/>
      <c r="H33" s="53"/>
      <c r="I33" s="54">
        <f>SUM(I30:I32)</f>
        <v>175915.584</v>
      </c>
      <c r="J33" s="54">
        <f>SUM(J30:J32)</f>
        <v>3.7797169008637361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 t="shared" si="7"/>
        <v>4.973782155263736</v>
      </c>
    </row>
    <row r="34" spans="1:15" s="41" customFormat="1">
      <c r="A34" s="82" t="s">
        <v>58</v>
      </c>
      <c r="B34" s="82"/>
      <c r="C34" s="82"/>
      <c r="D34" s="82"/>
      <c r="E34" s="82"/>
      <c r="F34" s="82"/>
      <c r="G34" s="61">
        <f>I34/12/E30</f>
        <v>16.751711228567743</v>
      </c>
      <c r="H34" s="55"/>
      <c r="I34" s="55">
        <f>I27+I33</f>
        <v>779658.14399999997</v>
      </c>
      <c r="J34" s="56">
        <f>J27+J33</f>
        <v>16.751711228567746</v>
      </c>
      <c r="K34" s="56">
        <f t="shared" ref="K34:N34" si="8">K27+K33</f>
        <v>24535.3</v>
      </c>
      <c r="L34" s="56">
        <f t="shared" si="8"/>
        <v>114340.32</v>
      </c>
      <c r="M34" s="56">
        <f t="shared" si="8"/>
        <v>121200.7392</v>
      </c>
      <c r="N34" s="56">
        <f t="shared" si="8"/>
        <v>20.262870166167751</v>
      </c>
    </row>
    <row r="35" spans="1:15" s="4" customFormat="1">
      <c r="A35" s="73" t="s">
        <v>59</v>
      </c>
      <c r="B35" s="73"/>
      <c r="C35" s="73"/>
      <c r="D35" s="73"/>
      <c r="E35" s="73"/>
      <c r="F35" s="73"/>
      <c r="G35" s="73"/>
      <c r="H35" s="73"/>
      <c r="I35" s="73"/>
      <c r="J35" s="38"/>
      <c r="N35" s="84"/>
      <c r="O35" s="85"/>
    </row>
    <row r="36" spans="1:15" s="4" customFormat="1" ht="63">
      <c r="A36" s="33">
        <v>1</v>
      </c>
      <c r="B36" s="35" t="s">
        <v>64</v>
      </c>
      <c r="C36" s="20" t="s">
        <v>15</v>
      </c>
      <c r="D36" s="21">
        <v>3.21</v>
      </c>
      <c r="E36" s="13">
        <v>3878.5</v>
      </c>
      <c r="F36" s="16" t="s">
        <v>26</v>
      </c>
      <c r="G36" s="62">
        <v>12</v>
      </c>
      <c r="H36" s="14">
        <f>D36*E36</f>
        <v>12449.985000000001</v>
      </c>
      <c r="I36" s="32">
        <f>H36*G36</f>
        <v>149399.82</v>
      </c>
      <c r="J36" s="15">
        <f>I36/12/E36</f>
        <v>3.21</v>
      </c>
      <c r="K36" s="19"/>
      <c r="L36" s="19"/>
      <c r="M36" s="66"/>
      <c r="N36" s="69">
        <v>3.66</v>
      </c>
    </row>
    <row r="37" spans="1:15">
      <c r="A37" s="74" t="s">
        <v>60</v>
      </c>
      <c r="B37" s="75"/>
      <c r="C37" s="75"/>
      <c r="D37" s="75"/>
      <c r="E37" s="75"/>
      <c r="F37" s="76"/>
      <c r="G37" s="58">
        <f>G34+D36</f>
        <v>19.961711228567744</v>
      </c>
      <c r="H37" s="59"/>
      <c r="I37" s="60"/>
      <c r="J37" s="57">
        <f>J36+J34</f>
        <v>19.961711228567747</v>
      </c>
      <c r="K37" s="57">
        <f t="shared" ref="K37:N37" si="9">K36+K34</f>
        <v>24535.3</v>
      </c>
      <c r="L37" s="57">
        <f t="shared" si="9"/>
        <v>114340.32</v>
      </c>
      <c r="M37" s="57">
        <f t="shared" si="9"/>
        <v>121200.7392</v>
      </c>
      <c r="N37" s="71">
        <f t="shared" si="9"/>
        <v>23.922870166167751</v>
      </c>
    </row>
    <row r="38" spans="1:15" ht="27" customHeight="1">
      <c r="A38" s="22" t="s">
        <v>44</v>
      </c>
      <c r="B38" s="87" t="s">
        <v>61</v>
      </c>
      <c r="C38" s="87"/>
      <c r="D38" s="87"/>
      <c r="E38" s="87"/>
      <c r="F38" s="87"/>
      <c r="G38" s="87"/>
      <c r="H38" s="87"/>
      <c r="I38" s="87"/>
      <c r="J38" s="88"/>
      <c r="K38" s="88"/>
      <c r="L38" s="88"/>
      <c r="M38" s="88"/>
      <c r="N38" s="88"/>
    </row>
    <row r="39" spans="1:15">
      <c r="A39" s="29"/>
      <c r="B39" s="77"/>
      <c r="C39" s="77"/>
      <c r="D39" s="77"/>
      <c r="E39" s="77"/>
      <c r="F39" s="77"/>
      <c r="G39" s="77"/>
      <c r="H39" s="77"/>
      <c r="I39" s="77"/>
      <c r="J39" s="89"/>
      <c r="K39" s="89"/>
      <c r="L39" s="89"/>
      <c r="M39" s="89"/>
      <c r="N39" s="89"/>
    </row>
    <row r="40" spans="1:15" ht="24" customHeight="1">
      <c r="A40" s="29"/>
      <c r="B40" s="77"/>
      <c r="C40" s="77"/>
      <c r="D40" s="77"/>
      <c r="E40" s="77"/>
      <c r="F40" s="77"/>
      <c r="G40" s="77"/>
      <c r="H40" s="77"/>
      <c r="I40" s="77"/>
      <c r="J40" s="89"/>
      <c r="K40" s="89"/>
      <c r="L40" s="89"/>
      <c r="M40" s="89"/>
      <c r="N40" s="89"/>
    </row>
    <row r="41" spans="1:15">
      <c r="A41" s="29"/>
      <c r="B41" s="29"/>
      <c r="C41" s="29"/>
      <c r="D41" s="29"/>
      <c r="E41" s="29"/>
      <c r="F41" s="23"/>
      <c r="G41" s="23"/>
      <c r="H41" s="29"/>
      <c r="I41" s="29"/>
      <c r="K41" s="29"/>
      <c r="L41" s="29"/>
    </row>
    <row r="42" spans="1:15" s="26" customFormat="1">
      <c r="A42" s="24"/>
      <c r="B42" s="25"/>
      <c r="C42" s="24"/>
      <c r="D42" s="25"/>
      <c r="F42" s="27"/>
      <c r="G42" s="27"/>
      <c r="H42" s="24"/>
      <c r="I42" s="24"/>
      <c r="J42" s="40"/>
      <c r="K42" s="24"/>
      <c r="L42" s="24"/>
      <c r="N42" s="40"/>
    </row>
    <row r="43" spans="1:15" s="26" customFormat="1" ht="37.9" customHeight="1">
      <c r="A43" s="24"/>
      <c r="B43" s="24"/>
      <c r="C43" s="24"/>
      <c r="D43" s="25"/>
      <c r="E43" s="24"/>
      <c r="F43" s="27"/>
      <c r="G43" s="27"/>
      <c r="H43" s="24"/>
      <c r="I43" s="24"/>
      <c r="J43" s="40"/>
      <c r="K43" s="24"/>
      <c r="L43" s="24"/>
      <c r="N43" s="40"/>
    </row>
  </sheetData>
  <mergeCells count="11">
    <mergeCell ref="A35:I35"/>
    <mergeCell ref="A37:F37"/>
    <mergeCell ref="A6:I6"/>
    <mergeCell ref="A3:N4"/>
    <mergeCell ref="K6:M6"/>
    <mergeCell ref="A27:F27"/>
    <mergeCell ref="A28:I28"/>
    <mergeCell ref="A33:F33"/>
    <mergeCell ref="A34:F34"/>
    <mergeCell ref="N35:O35"/>
    <mergeCell ref="B38:N40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собственников</vt:lpstr>
      <vt:lpstr>'утв у собственников'!Область_печати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2024-02-02T13:35:02Z</dcterms:modified>
</cp:coreProperties>
</file>