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30" i="1"/>
  <c r="N20"/>
  <c r="N26"/>
  <c r="N25"/>
  <c r="N24"/>
  <c r="N9"/>
  <c r="N10"/>
  <c r="N11"/>
  <c r="N12"/>
  <c r="N13"/>
  <c r="N14"/>
  <c r="N15"/>
  <c r="N16"/>
  <c r="N17"/>
  <c r="N18"/>
  <c r="N19"/>
  <c r="N21"/>
  <c r="N22"/>
  <c r="N8"/>
  <c r="D32"/>
  <c r="D31"/>
  <c r="N32"/>
  <c r="N31"/>
  <c r="N23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L21"/>
  <c r="M21"/>
  <c r="L20"/>
  <c r="H36"/>
  <c r="I36" s="1"/>
  <c r="J36" s="1"/>
  <c r="I30"/>
  <c r="J30"/>
  <c r="H32"/>
  <c r="I32" s="1"/>
  <c r="J32" s="1"/>
  <c r="A32"/>
  <c r="H31"/>
  <c r="I31" s="1"/>
  <c r="J31" s="1"/>
  <c r="M22"/>
  <c r="H8"/>
  <c r="H9"/>
  <c r="I9" s="1"/>
  <c r="J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H27"/>
  <c r="I22"/>
  <c r="J22" s="1"/>
  <c r="J33" l="1"/>
  <c r="N33"/>
  <c r="N27"/>
  <c r="J27"/>
  <c r="I27"/>
  <c r="I33"/>
  <c r="N34" l="1"/>
  <c r="N37" s="1"/>
  <c r="I34"/>
  <c r="G34" s="1"/>
  <c r="G37" s="1"/>
  <c r="J34"/>
  <c r="J37" s="1"/>
  <c r="G27"/>
</calcChain>
</file>

<file path=xl/sharedStrings.xml><?xml version="1.0" encoding="utf-8"?>
<sst xmlns="http://schemas.openxmlformats.org/spreadsheetml/2006/main" count="104" uniqueCount="66">
  <si>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</si>
  <si>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</si>
  <si>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</si>
  <si>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</si>
  <si>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</si>
  <si>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</si>
  <si>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</si>
  <si>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</si>
  <si>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</si>
  <si>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</si>
  <si>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</si>
  <si>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</si>
  <si>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</si>
  <si>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</si>
  <si>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</si>
  <si>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</si>
  <si>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</si>
  <si>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</si>
  <si>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</si>
  <si>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</si>
  <si>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</si>
  <si>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</si>
  <si>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</si>
  <si>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</si>
  <si>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</si>
  <si>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</si>
  <si>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</si>
  <si>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</si>
  <si>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</si>
  <si>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</si>
  <si>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</si>
  <si>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</si>
  <si>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</si>
  <si>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</si>
  <si>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</si>
  <si>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</si>
  <si>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</si>
  <si>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</si>
  <si>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</si>
  <si>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</si>
  <si>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</si>
  <si>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</si>
  <si>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</si>
  <si>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</si>
  <si>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</si>
  <si>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</si>
  <si>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</si>
  <si>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кв. м об.пл.</t>
  </si>
  <si>
    <t>убрать при печати</t>
  </si>
  <si>
    <t>Площадь ОИ</t>
  </si>
  <si>
    <t>г. Рязань ул. Новаторов д. 17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</si>
  <si>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</si>
  <si>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</si>
  <si>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</si>
  <si>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</si>
  <si>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</si>
  <si>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</si>
  <si>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</si>
  <si>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</si>
  <si>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</si>
  <si>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</si>
  <si>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</si>
  <si>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</si>
  <si>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</si>
  <si>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</si>
  <si>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 с 01.02.2024г.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</si>
</sst>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5" fillId="2" borderId="0" xfId="0" applyFont="1" applyFill="1"/>
    <xf numFmtId="2" fontId="6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/>
    <xf numFmtId="0" fontId="5" fillId="3" borderId="4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6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topLeftCell="A16" zoomScale="75" zoomScaleNormal="75" workbookViewId="0">
      <selection activeCell="A2" sqref="A2:N41"/>
    </sheetView>
  </sheetViews>
  <sheetFormatPr defaultColWidth="8.85546875" defaultRowHeight="15.75"/>
  <cols>
    <col min="1" max="1" width="9" style="1" customWidth="1"/>
    <col min="2" max="2" width="55.5703125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2.42578125" style="27" customWidth="1"/>
    <col min="7" max="7" width="14.85546875" style="27" hidden="1" customWidth="1"/>
    <col min="8" max="8" width="15.5703125" style="1" hidden="1" customWidth="1"/>
    <col min="9" max="9" width="19.5703125" style="1" hidden="1" customWidth="1"/>
    <col min="10" max="10" width="13.28515625" style="38" hidden="1" customWidth="1"/>
    <col min="11" max="11" width="16.5703125" style="1" hidden="1" customWidth="1"/>
    <col min="12" max="12" width="15.85546875" style="1" hidden="1" customWidth="1"/>
    <col min="13" max="13" width="13.7109375" style="1" hidden="1" customWidth="1"/>
    <col min="14" max="14" width="24.140625" style="1" customWidth="1"/>
    <col min="15" max="169" width="8.85546875" style="1"/>
    <col min="170" max="170" width="5.85546875" style="1" customWidth="1"/>
    <col min="171" max="171" width="8.140625" style="1" customWidth="1"/>
    <col min="172" max="172" width="48" style="1" customWidth="1"/>
    <col min="173" max="173" width="22.5703125" style="1" customWidth="1"/>
    <col min="174" max="174" width="14.7109375" style="1" customWidth="1"/>
    <col min="175" max="175" width="12.42578125" style="1" customWidth="1"/>
    <col min="176" max="176" width="23.7109375" style="1" customWidth="1"/>
    <col min="177" max="178" width="15.5703125" style="1" customWidth="1"/>
    <col min="179" max="16384" width="8.85546875" style="1"/>
  </cols>
  <sheetData>
    <row r="1" spans="1:15">
      <c r="B1" s="1" t="s">
        <v>0</v>
      </c>
      <c r="F1" s="2"/>
      <c r="G1" s="2"/>
    </row>
    <row r="2" spans="1:15">
      <c r="E2" s="83" t="s">
        <v>1</v>
      </c>
      <c r="F2" s="82"/>
      <c r="G2" s="82"/>
      <c r="H2" s="82"/>
      <c r="I2" s="82"/>
      <c r="J2" s="82"/>
      <c r="K2" s="82"/>
      <c r="L2" s="82"/>
      <c r="M2" s="82"/>
      <c r="N2" s="82"/>
    </row>
    <row r="3" spans="1:15" s="3" customFormat="1" ht="18.75" customHeight="1">
      <c r="A3" s="74" t="s">
        <v>65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5" s="3" customFormat="1" ht="29.2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5" ht="24.75" customHeight="1">
      <c r="A5" s="4"/>
      <c r="B5" s="4" t="s">
        <v>50</v>
      </c>
      <c r="C5" s="4" t="s">
        <v>2</v>
      </c>
      <c r="D5" s="5">
        <v>4245.3</v>
      </c>
      <c r="E5" s="5">
        <v>4245.3</v>
      </c>
      <c r="F5" s="44"/>
      <c r="G5" s="6"/>
      <c r="H5" s="7"/>
      <c r="I5" s="7"/>
      <c r="K5" s="4"/>
      <c r="L5" s="4"/>
    </row>
    <row r="6" spans="1:15" ht="20.25" customHeight="1">
      <c r="A6" s="76" t="s">
        <v>3</v>
      </c>
      <c r="B6" s="76"/>
      <c r="C6" s="76"/>
      <c r="D6" s="76"/>
      <c r="E6" s="76"/>
      <c r="F6" s="76"/>
      <c r="G6" s="76"/>
      <c r="H6" s="76"/>
      <c r="I6" s="76"/>
      <c r="K6" s="70" t="s">
        <v>48</v>
      </c>
      <c r="L6" s="70"/>
      <c r="M6" s="70"/>
    </row>
    <row r="7" spans="1:15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56</v>
      </c>
      <c r="G7" s="9"/>
      <c r="H7" s="10" t="s">
        <v>10</v>
      </c>
      <c r="I7" s="10" t="s">
        <v>9</v>
      </c>
      <c r="J7" s="9" t="s">
        <v>47</v>
      </c>
      <c r="K7" s="8" t="s">
        <v>49</v>
      </c>
      <c r="L7" s="8"/>
      <c r="M7" s="62"/>
      <c r="N7" s="9" t="s">
        <v>47</v>
      </c>
      <c r="O7" s="33"/>
    </row>
    <row r="8" spans="1:15" ht="63">
      <c r="A8" s="8">
        <v>1</v>
      </c>
      <c r="B8" s="11" t="s">
        <v>14</v>
      </c>
      <c r="C8" s="8" t="s">
        <v>15</v>
      </c>
      <c r="D8" s="12">
        <v>0.33</v>
      </c>
      <c r="E8" s="12">
        <v>4245.3</v>
      </c>
      <c r="F8" s="9" t="s">
        <v>16</v>
      </c>
      <c r="G8" s="9">
        <v>12</v>
      </c>
      <c r="H8" s="13">
        <f t="shared" ref="H8:H26" si="0">D8*E8</f>
        <v>1400.9490000000001</v>
      </c>
      <c r="I8" s="29">
        <f t="shared" ref="I8:I26" si="1">G8*H8</f>
        <v>16811.387999999999</v>
      </c>
      <c r="J8" s="40">
        <f>I8/G8/E8</f>
        <v>0.32999999999999996</v>
      </c>
      <c r="K8" s="30"/>
      <c r="L8" s="30"/>
      <c r="M8" s="63"/>
      <c r="N8" s="66">
        <f>J8*1.04*1.092*1.072</f>
        <v>0.40175815679999999</v>
      </c>
    </row>
    <row r="9" spans="1:15" ht="63">
      <c r="A9" s="8">
        <f t="shared" ref="A9:A26" si="2">A8+1</f>
        <v>2</v>
      </c>
      <c r="B9" s="36" t="s">
        <v>52</v>
      </c>
      <c r="C9" s="8" t="s">
        <v>15</v>
      </c>
      <c r="D9" s="12">
        <v>0.08</v>
      </c>
      <c r="E9" s="12">
        <v>4245.3</v>
      </c>
      <c r="F9" s="9" t="s">
        <v>16</v>
      </c>
      <c r="G9" s="9">
        <v>12</v>
      </c>
      <c r="H9" s="13">
        <f t="shared" si="0"/>
        <v>339.62400000000002</v>
      </c>
      <c r="I9" s="29">
        <f t="shared" si="1"/>
        <v>4075.4880000000003</v>
      </c>
      <c r="J9" s="40">
        <f t="shared" ref="J9:J26" si="3">I9/G9/E9</f>
        <v>0.08</v>
      </c>
      <c r="K9" s="30"/>
      <c r="L9" s="30"/>
      <c r="M9" s="63"/>
      <c r="N9" s="66">
        <f t="shared" ref="N9:N22" si="4">J9*1.04*1.092*1.072</f>
        <v>9.7395916800000024E-2</v>
      </c>
    </row>
    <row r="10" spans="1:15" ht="63">
      <c r="A10" s="8">
        <f t="shared" si="2"/>
        <v>3</v>
      </c>
      <c r="B10" s="36" t="s">
        <v>18</v>
      </c>
      <c r="C10" s="8" t="s">
        <v>17</v>
      </c>
      <c r="D10" s="12">
        <v>0.16</v>
      </c>
      <c r="E10" s="12">
        <v>4245.3</v>
      </c>
      <c r="F10" s="9" t="s">
        <v>16</v>
      </c>
      <c r="G10" s="9">
        <v>12</v>
      </c>
      <c r="H10" s="13">
        <f t="shared" si="0"/>
        <v>679.24800000000005</v>
      </c>
      <c r="I10" s="29">
        <f t="shared" si="1"/>
        <v>8150.9760000000006</v>
      </c>
      <c r="J10" s="40">
        <f t="shared" si="3"/>
        <v>0.16</v>
      </c>
      <c r="K10" s="30"/>
      <c r="L10" s="30"/>
      <c r="M10" s="63"/>
      <c r="N10" s="66">
        <f t="shared" si="4"/>
        <v>0.19479183360000005</v>
      </c>
    </row>
    <row r="11" spans="1:15" ht="30" customHeight="1">
      <c r="A11" s="8">
        <f t="shared" si="2"/>
        <v>4</v>
      </c>
      <c r="B11" s="36" t="s">
        <v>19</v>
      </c>
      <c r="C11" s="8" t="s">
        <v>20</v>
      </c>
      <c r="D11" s="12">
        <v>7.0000000000000007E-2</v>
      </c>
      <c r="E11" s="12">
        <v>4245.3</v>
      </c>
      <c r="F11" s="9" t="s">
        <v>16</v>
      </c>
      <c r="G11" s="9">
        <v>12</v>
      </c>
      <c r="H11" s="13">
        <f t="shared" si="0"/>
        <v>297.17100000000005</v>
      </c>
      <c r="I11" s="29">
        <f t="shared" si="1"/>
        <v>3566.0520000000006</v>
      </c>
      <c r="J11" s="40">
        <f t="shared" si="3"/>
        <v>7.0000000000000007E-2</v>
      </c>
      <c r="K11" s="30"/>
      <c r="L11" s="30"/>
      <c r="M11" s="63"/>
      <c r="N11" s="66">
        <f t="shared" si="4"/>
        <v>8.5221427200000019E-2</v>
      </c>
    </row>
    <row r="12" spans="1:15" ht="78.75">
      <c r="A12" s="8">
        <f t="shared" si="2"/>
        <v>5</v>
      </c>
      <c r="B12" s="36" t="s">
        <v>21</v>
      </c>
      <c r="C12" s="8" t="s">
        <v>22</v>
      </c>
      <c r="D12" s="12">
        <v>0.04</v>
      </c>
      <c r="E12" s="12">
        <v>4245.3</v>
      </c>
      <c r="F12" s="9" t="s">
        <v>16</v>
      </c>
      <c r="G12" s="9">
        <v>12</v>
      </c>
      <c r="H12" s="13">
        <f t="shared" si="0"/>
        <v>169.81200000000001</v>
      </c>
      <c r="I12" s="29">
        <f t="shared" si="1"/>
        <v>2037.7440000000001</v>
      </c>
      <c r="J12" s="40">
        <f t="shared" si="3"/>
        <v>0.04</v>
      </c>
      <c r="K12" s="30"/>
      <c r="L12" s="30"/>
      <c r="M12" s="63"/>
      <c r="N12" s="66">
        <f t="shared" si="4"/>
        <v>4.8697958400000012E-2</v>
      </c>
    </row>
    <row r="13" spans="1:15" ht="63">
      <c r="A13" s="8">
        <f t="shared" si="2"/>
        <v>6</v>
      </c>
      <c r="B13" s="36" t="s">
        <v>24</v>
      </c>
      <c r="C13" s="8" t="s">
        <v>25</v>
      </c>
      <c r="D13" s="12">
        <v>0.2</v>
      </c>
      <c r="E13" s="12">
        <v>4245.3</v>
      </c>
      <c r="F13" s="9" t="s">
        <v>16</v>
      </c>
      <c r="G13" s="9">
        <v>12</v>
      </c>
      <c r="H13" s="13">
        <f t="shared" si="0"/>
        <v>849.06000000000006</v>
      </c>
      <c r="I13" s="29">
        <f t="shared" si="1"/>
        <v>10188.720000000001</v>
      </c>
      <c r="J13" s="40">
        <f t="shared" si="3"/>
        <v>0.2</v>
      </c>
      <c r="K13" s="30"/>
      <c r="L13" s="30"/>
      <c r="M13" s="63"/>
      <c r="N13" s="66">
        <f t="shared" si="4"/>
        <v>0.24348979200000004</v>
      </c>
    </row>
    <row r="14" spans="1:15" ht="63">
      <c r="A14" s="8">
        <f t="shared" si="2"/>
        <v>7</v>
      </c>
      <c r="B14" s="36" t="s">
        <v>53</v>
      </c>
      <c r="C14" s="8" t="s">
        <v>27</v>
      </c>
      <c r="D14" s="12">
        <v>0.18000000000000002</v>
      </c>
      <c r="E14" s="12">
        <v>4245.3</v>
      </c>
      <c r="F14" s="9" t="s">
        <v>16</v>
      </c>
      <c r="G14" s="9">
        <v>12</v>
      </c>
      <c r="H14" s="13">
        <f t="shared" si="0"/>
        <v>764.15400000000011</v>
      </c>
      <c r="I14" s="29">
        <f t="shared" si="1"/>
        <v>9169.8480000000018</v>
      </c>
      <c r="J14" s="40">
        <f t="shared" si="3"/>
        <v>0.18000000000000002</v>
      </c>
      <c r="K14" s="30"/>
      <c r="L14" s="30"/>
      <c r="M14" s="63"/>
      <c r="N14" s="66">
        <f t="shared" si="4"/>
        <v>0.21914081280000008</v>
      </c>
    </row>
    <row r="15" spans="1:15" ht="63">
      <c r="A15" s="8">
        <f t="shared" si="2"/>
        <v>8</v>
      </c>
      <c r="B15" s="11" t="s">
        <v>28</v>
      </c>
      <c r="C15" s="8" t="s">
        <v>27</v>
      </c>
      <c r="D15" s="12">
        <v>0.19</v>
      </c>
      <c r="E15" s="12">
        <v>4245.3</v>
      </c>
      <c r="F15" s="9" t="s">
        <v>16</v>
      </c>
      <c r="G15" s="9">
        <v>12</v>
      </c>
      <c r="H15" s="13">
        <f t="shared" si="0"/>
        <v>806.60700000000008</v>
      </c>
      <c r="I15" s="29">
        <f t="shared" si="1"/>
        <v>9679.2840000000015</v>
      </c>
      <c r="J15" s="40">
        <f t="shared" si="3"/>
        <v>0.19</v>
      </c>
      <c r="K15" s="30"/>
      <c r="L15" s="30"/>
      <c r="M15" s="63"/>
      <c r="N15" s="66">
        <f t="shared" si="4"/>
        <v>0.23131530240000001</v>
      </c>
    </row>
    <row r="16" spans="1:15" ht="33" customHeight="1">
      <c r="A16" s="8">
        <f t="shared" si="2"/>
        <v>9</v>
      </c>
      <c r="B16" s="11" t="s">
        <v>54</v>
      </c>
      <c r="C16" s="8" t="s">
        <v>15</v>
      </c>
      <c r="D16" s="12">
        <v>0.52</v>
      </c>
      <c r="E16" s="12">
        <v>4245.3</v>
      </c>
      <c r="F16" s="15" t="s">
        <v>57</v>
      </c>
      <c r="G16" s="9">
        <v>12</v>
      </c>
      <c r="H16" s="13">
        <f t="shared" si="0"/>
        <v>2207.556</v>
      </c>
      <c r="I16" s="29">
        <f t="shared" si="1"/>
        <v>26490.671999999999</v>
      </c>
      <c r="J16" s="40">
        <f t="shared" si="3"/>
        <v>0.52</v>
      </c>
      <c r="K16" s="30"/>
      <c r="L16" s="30"/>
      <c r="M16" s="63"/>
      <c r="N16" s="66">
        <f t="shared" si="4"/>
        <v>0.63307345920000013</v>
      </c>
    </row>
    <row r="17" spans="1:15" ht="33" customHeight="1">
      <c r="A17" s="8">
        <f t="shared" si="2"/>
        <v>10</v>
      </c>
      <c r="B17" s="11" t="s">
        <v>29</v>
      </c>
      <c r="C17" s="8" t="s">
        <v>15</v>
      </c>
      <c r="D17" s="12">
        <v>0.44</v>
      </c>
      <c r="E17" s="12">
        <v>4245.3</v>
      </c>
      <c r="F17" s="15" t="s">
        <v>57</v>
      </c>
      <c r="G17" s="9">
        <v>12</v>
      </c>
      <c r="H17" s="13">
        <f t="shared" si="0"/>
        <v>1867.932</v>
      </c>
      <c r="I17" s="29">
        <f t="shared" si="1"/>
        <v>22415.184000000001</v>
      </c>
      <c r="J17" s="40">
        <f t="shared" si="3"/>
        <v>0.44</v>
      </c>
      <c r="K17" s="30"/>
      <c r="L17" s="30"/>
      <c r="M17" s="63"/>
      <c r="N17" s="66">
        <f t="shared" si="4"/>
        <v>0.5356775424000001</v>
      </c>
    </row>
    <row r="18" spans="1:15" ht="41.25" customHeight="1">
      <c r="A18" s="8">
        <f t="shared" si="2"/>
        <v>11</v>
      </c>
      <c r="B18" s="11" t="s">
        <v>30</v>
      </c>
      <c r="C18" s="8" t="s">
        <v>27</v>
      </c>
      <c r="D18" s="12">
        <v>0.05</v>
      </c>
      <c r="E18" s="12">
        <v>4245.3</v>
      </c>
      <c r="F18" s="9" t="s">
        <v>31</v>
      </c>
      <c r="G18" s="9">
        <v>12</v>
      </c>
      <c r="H18" s="13">
        <f t="shared" si="0"/>
        <v>212.26500000000001</v>
      </c>
      <c r="I18" s="29">
        <f t="shared" si="1"/>
        <v>2547.1800000000003</v>
      </c>
      <c r="J18" s="40">
        <f t="shared" si="3"/>
        <v>0.05</v>
      </c>
      <c r="K18" s="30"/>
      <c r="L18" s="30"/>
      <c r="M18" s="63"/>
      <c r="N18" s="66">
        <f t="shared" si="4"/>
        <v>6.087244800000001E-2</v>
      </c>
    </row>
    <row r="19" spans="1:15" ht="81.599999999999994" customHeight="1">
      <c r="A19" s="8">
        <f t="shared" si="2"/>
        <v>12</v>
      </c>
      <c r="B19" s="11" t="s">
        <v>32</v>
      </c>
      <c r="C19" s="8" t="s">
        <v>27</v>
      </c>
      <c r="D19" s="12">
        <v>0.08</v>
      </c>
      <c r="E19" s="12">
        <v>4245.3</v>
      </c>
      <c r="F19" s="9" t="s">
        <v>61</v>
      </c>
      <c r="G19" s="9">
        <v>12</v>
      </c>
      <c r="H19" s="13">
        <f t="shared" si="0"/>
        <v>339.62400000000002</v>
      </c>
      <c r="I19" s="29">
        <f t="shared" si="1"/>
        <v>4075.4880000000003</v>
      </c>
      <c r="J19" s="40">
        <f t="shared" si="3"/>
        <v>0.08</v>
      </c>
      <c r="K19" s="30"/>
      <c r="L19" s="30"/>
      <c r="M19" s="63"/>
      <c r="N19" s="66">
        <f t="shared" si="4"/>
        <v>9.7395916800000024E-2</v>
      </c>
    </row>
    <row r="20" spans="1:15" ht="31.5">
      <c r="A20" s="8">
        <f t="shared" si="2"/>
        <v>13</v>
      </c>
      <c r="B20" s="11" t="s">
        <v>33</v>
      </c>
      <c r="C20" s="8" t="s">
        <v>34</v>
      </c>
      <c r="D20" s="12">
        <v>0.48000000000000004</v>
      </c>
      <c r="E20" s="12">
        <v>4245.3</v>
      </c>
      <c r="F20" s="9" t="s">
        <v>23</v>
      </c>
      <c r="G20" s="9">
        <v>12</v>
      </c>
      <c r="H20" s="13">
        <f t="shared" si="0"/>
        <v>2037.7440000000001</v>
      </c>
      <c r="I20" s="29">
        <f t="shared" si="1"/>
        <v>24452.928</v>
      </c>
      <c r="J20" s="40">
        <f t="shared" si="3"/>
        <v>0.48</v>
      </c>
      <c r="K20" s="30">
        <v>23200</v>
      </c>
      <c r="L20" s="30">
        <f>K20/12/E20</f>
        <v>0.45540558578506424</v>
      </c>
      <c r="M20" s="63"/>
      <c r="N20" s="81">
        <f>J20*1.04*1.092*1.072+0.14</f>
        <v>0.72437550080000002</v>
      </c>
      <c r="O20" s="27"/>
    </row>
    <row r="21" spans="1:15" ht="31.5">
      <c r="A21" s="8">
        <f t="shared" si="2"/>
        <v>14</v>
      </c>
      <c r="B21" s="45" t="s">
        <v>55</v>
      </c>
      <c r="C21" s="8" t="s">
        <v>35</v>
      </c>
      <c r="D21" s="12">
        <v>1.53</v>
      </c>
      <c r="E21" s="12">
        <v>4245.3</v>
      </c>
      <c r="F21" s="15" t="s">
        <v>57</v>
      </c>
      <c r="G21" s="9">
        <v>12</v>
      </c>
      <c r="H21" s="13">
        <f t="shared" si="0"/>
        <v>6495.3090000000002</v>
      </c>
      <c r="I21" s="29">
        <f t="shared" si="1"/>
        <v>77943.707999999999</v>
      </c>
      <c r="J21" s="40">
        <f t="shared" si="3"/>
        <v>1.53</v>
      </c>
      <c r="K21" s="30">
        <v>367.3</v>
      </c>
      <c r="L21" s="30">
        <f>(4372.12+1124+42.41)*12</f>
        <v>66462.36</v>
      </c>
      <c r="M21" s="63">
        <f>L21*0.06+L21</f>
        <v>70450.101599999995</v>
      </c>
      <c r="N21" s="66">
        <f t="shared" si="4"/>
        <v>1.8626969088000005</v>
      </c>
    </row>
    <row r="22" spans="1:15" ht="31.5">
      <c r="A22" s="8">
        <f t="shared" si="2"/>
        <v>15</v>
      </c>
      <c r="B22" s="45" t="s">
        <v>62</v>
      </c>
      <c r="C22" s="8" t="s">
        <v>36</v>
      </c>
      <c r="D22" s="12">
        <v>3.41</v>
      </c>
      <c r="E22" s="12">
        <v>4245.3</v>
      </c>
      <c r="F22" s="9" t="s">
        <v>37</v>
      </c>
      <c r="G22" s="9">
        <v>12</v>
      </c>
      <c r="H22" s="13">
        <f t="shared" si="0"/>
        <v>14476.473000000002</v>
      </c>
      <c r="I22" s="29">
        <f t="shared" si="1"/>
        <v>173717.67600000004</v>
      </c>
      <c r="J22" s="40">
        <f t="shared" si="3"/>
        <v>3.4100000000000006</v>
      </c>
      <c r="K22" s="30">
        <v>1280</v>
      </c>
      <c r="L22" s="30">
        <f>(7374.53+1124+488.82)*12</f>
        <v>107848.19999999998</v>
      </c>
      <c r="M22" s="63">
        <f>L22*0.06+L22</f>
        <v>114319.09199999998</v>
      </c>
      <c r="N22" s="66">
        <f t="shared" si="4"/>
        <v>4.1515009536000012</v>
      </c>
    </row>
    <row r="23" spans="1:15" ht="31.5">
      <c r="A23" s="8">
        <f t="shared" si="2"/>
        <v>16</v>
      </c>
      <c r="B23" s="16" t="s">
        <v>38</v>
      </c>
      <c r="C23" s="17" t="s">
        <v>39</v>
      </c>
      <c r="D23" s="69">
        <v>5918.58</v>
      </c>
      <c r="E23" s="12">
        <v>2</v>
      </c>
      <c r="F23" s="15" t="s">
        <v>57</v>
      </c>
      <c r="G23" s="9">
        <v>12</v>
      </c>
      <c r="H23" s="13">
        <f t="shared" si="0"/>
        <v>11837.16</v>
      </c>
      <c r="I23" s="29">
        <f t="shared" si="1"/>
        <v>142045.91999999998</v>
      </c>
      <c r="J23" s="40">
        <f>I23/12/D5</f>
        <v>2.7882976468094123</v>
      </c>
      <c r="K23" s="30"/>
      <c r="L23" s="30"/>
      <c r="M23" s="63"/>
      <c r="N23" s="66">
        <f>D23*E23/E22</f>
        <v>2.7882976468094127</v>
      </c>
    </row>
    <row r="24" spans="1:15">
      <c r="A24" s="8">
        <f t="shared" si="2"/>
        <v>17</v>
      </c>
      <c r="B24" s="16" t="s">
        <v>40</v>
      </c>
      <c r="C24" s="17" t="s">
        <v>15</v>
      </c>
      <c r="D24" s="12">
        <v>1.6400000000000001</v>
      </c>
      <c r="E24" s="12">
        <v>4245.3</v>
      </c>
      <c r="F24" s="15" t="s">
        <v>57</v>
      </c>
      <c r="G24" s="9">
        <v>12</v>
      </c>
      <c r="H24" s="13">
        <f t="shared" si="0"/>
        <v>6962.2920000000013</v>
      </c>
      <c r="I24" s="29">
        <f t="shared" si="1"/>
        <v>83547.504000000015</v>
      </c>
      <c r="J24" s="40">
        <f t="shared" si="3"/>
        <v>1.6400000000000001</v>
      </c>
      <c r="K24" s="30"/>
      <c r="L24" s="30"/>
      <c r="M24" s="63"/>
      <c r="N24" s="66">
        <f>1.855*1.072</f>
        <v>1.9885600000000001</v>
      </c>
    </row>
    <row r="25" spans="1:15">
      <c r="A25" s="8">
        <f t="shared" si="2"/>
        <v>18</v>
      </c>
      <c r="B25" s="16" t="s">
        <v>41</v>
      </c>
      <c r="C25" s="17" t="s">
        <v>42</v>
      </c>
      <c r="D25" s="12">
        <v>0.13</v>
      </c>
      <c r="E25" s="12">
        <v>4245.3</v>
      </c>
      <c r="F25" s="15" t="s">
        <v>57</v>
      </c>
      <c r="G25" s="9">
        <v>12</v>
      </c>
      <c r="H25" s="13">
        <f t="shared" si="0"/>
        <v>551.88900000000001</v>
      </c>
      <c r="I25" s="29">
        <f t="shared" si="1"/>
        <v>6622.6679999999997</v>
      </c>
      <c r="J25" s="40">
        <f t="shared" si="3"/>
        <v>0.13</v>
      </c>
      <c r="K25" s="30"/>
      <c r="L25" s="30"/>
      <c r="M25" s="63"/>
      <c r="N25" s="66">
        <f>J25*1.04*1.092*1.072</f>
        <v>0.15826836480000003</v>
      </c>
    </row>
    <row r="26" spans="1:15" ht="48.75" customHeight="1">
      <c r="A26" s="8">
        <f t="shared" si="2"/>
        <v>19</v>
      </c>
      <c r="B26" s="35" t="s">
        <v>43</v>
      </c>
      <c r="C26" s="14" t="s">
        <v>15</v>
      </c>
      <c r="D26" s="12">
        <v>1.27</v>
      </c>
      <c r="E26" s="12">
        <v>4245.3</v>
      </c>
      <c r="F26" s="15" t="s">
        <v>57</v>
      </c>
      <c r="G26" s="9">
        <v>12</v>
      </c>
      <c r="H26" s="13">
        <f t="shared" si="0"/>
        <v>5391.5309999999999</v>
      </c>
      <c r="I26" s="29">
        <f t="shared" si="1"/>
        <v>64698.372000000003</v>
      </c>
      <c r="J26" s="40">
        <f t="shared" si="3"/>
        <v>1.27</v>
      </c>
      <c r="K26" s="30"/>
      <c r="L26" s="30"/>
      <c r="M26" s="63"/>
      <c r="N26" s="66">
        <f>J26*1.04*1.092*1.072</f>
        <v>1.5461601792000002</v>
      </c>
    </row>
    <row r="27" spans="1:15" s="42" customFormat="1">
      <c r="A27" s="72" t="s">
        <v>58</v>
      </c>
      <c r="B27" s="77"/>
      <c r="C27" s="72"/>
      <c r="D27" s="72"/>
      <c r="E27" s="72"/>
      <c r="F27" s="72"/>
      <c r="G27" s="57">
        <f>J27</f>
        <v>13.588297646809414</v>
      </c>
      <c r="H27" s="52">
        <f>SUM(H8:H26)</f>
        <v>57686.400000000016</v>
      </c>
      <c r="I27" s="52">
        <f>SUM(I8:I26)</f>
        <v>692236.79999999993</v>
      </c>
      <c r="J27" s="52">
        <f>SUM(J8:J26)</f>
        <v>13.588297646809414</v>
      </c>
      <c r="K27" s="52">
        <f t="shared" ref="K27:N27" si="5">SUM(K8:K26)</f>
        <v>24847.3</v>
      </c>
      <c r="L27" s="52">
        <f t="shared" si="5"/>
        <v>174311.01540558576</v>
      </c>
      <c r="M27" s="52">
        <f t="shared" si="5"/>
        <v>184769.19359999997</v>
      </c>
      <c r="N27" s="52">
        <f t="shared" si="5"/>
        <v>16.068690120409414</v>
      </c>
    </row>
    <row r="28" spans="1:15" s="3" customFormat="1">
      <c r="A28" s="73" t="s">
        <v>44</v>
      </c>
      <c r="B28" s="73"/>
      <c r="C28" s="73"/>
      <c r="D28" s="73"/>
      <c r="E28" s="73"/>
      <c r="F28" s="73"/>
      <c r="G28" s="73"/>
      <c r="H28" s="73"/>
      <c r="I28" s="73"/>
      <c r="J28" s="39"/>
      <c r="N28" s="67"/>
    </row>
    <row r="29" spans="1:15" s="3" customFormat="1" ht="56.25" customHeight="1">
      <c r="A29" s="47" t="s">
        <v>4</v>
      </c>
      <c r="B29" s="47" t="s">
        <v>5</v>
      </c>
      <c r="C29" s="47" t="s">
        <v>6</v>
      </c>
      <c r="D29" s="47" t="s">
        <v>7</v>
      </c>
      <c r="E29" s="47" t="s">
        <v>8</v>
      </c>
      <c r="F29" s="48" t="s">
        <v>56</v>
      </c>
      <c r="G29" s="48"/>
      <c r="H29" s="47" t="s">
        <v>10</v>
      </c>
      <c r="I29" s="47" t="s">
        <v>9</v>
      </c>
      <c r="J29" s="48" t="s">
        <v>47</v>
      </c>
      <c r="K29" s="47"/>
      <c r="L29" s="47"/>
      <c r="M29" s="64"/>
      <c r="N29" s="9" t="s">
        <v>47</v>
      </c>
    </row>
    <row r="30" spans="1:15" s="3" customFormat="1" ht="28.15" customHeight="1">
      <c r="A30" s="47">
        <v>1</v>
      </c>
      <c r="B30" s="49" t="s">
        <v>44</v>
      </c>
      <c r="C30" s="50"/>
      <c r="D30" s="19">
        <v>2.0699999999999998</v>
      </c>
      <c r="E30" s="47">
        <v>4245.3</v>
      </c>
      <c r="F30" s="48" t="s">
        <v>45</v>
      </c>
      <c r="G30" s="48">
        <v>12</v>
      </c>
      <c r="H30" s="32"/>
      <c r="I30" s="32">
        <f>D30*E30*G30</f>
        <v>105453.25199999998</v>
      </c>
      <c r="J30" s="51">
        <f>I30/G30/E30</f>
        <v>2.0699999999999998</v>
      </c>
      <c r="K30" s="32"/>
      <c r="L30" s="32"/>
      <c r="M30" s="65"/>
      <c r="N30" s="67">
        <f>J30*1.04*1.092*1.072+0.57</f>
        <v>3.0901193472000004</v>
      </c>
    </row>
    <row r="31" spans="1:15" s="3" customFormat="1" ht="36.6" customHeight="1">
      <c r="A31" s="47">
        <v>2</v>
      </c>
      <c r="B31" s="36" t="s">
        <v>11</v>
      </c>
      <c r="C31" s="47" t="s">
        <v>12</v>
      </c>
      <c r="D31" s="69">
        <f>15.97*1.072</f>
        <v>17.11984</v>
      </c>
      <c r="E31" s="19">
        <v>1900</v>
      </c>
      <c r="F31" s="48" t="s">
        <v>45</v>
      </c>
      <c r="G31" s="48">
        <v>1</v>
      </c>
      <c r="H31" s="32">
        <f>D31*E31</f>
        <v>32527.696</v>
      </c>
      <c r="I31" s="31">
        <f>G31*H31</f>
        <v>32527.696</v>
      </c>
      <c r="J31" s="51">
        <f>I31/12/E30</f>
        <v>0.63850407116890051</v>
      </c>
      <c r="K31" s="32"/>
      <c r="L31" s="32"/>
      <c r="M31" s="65"/>
      <c r="N31" s="67">
        <f>D31*E31/E30/12</f>
        <v>0.63850407116890051</v>
      </c>
    </row>
    <row r="32" spans="1:15" s="3" customFormat="1" ht="34.5" customHeight="1">
      <c r="A32" s="47">
        <f>A31+1</f>
        <v>3</v>
      </c>
      <c r="B32" s="36" t="s">
        <v>13</v>
      </c>
      <c r="C32" s="47" t="s">
        <v>12</v>
      </c>
      <c r="D32" s="69">
        <f>11.52*1.072</f>
        <v>12.34944</v>
      </c>
      <c r="E32" s="19">
        <v>1900</v>
      </c>
      <c r="F32" s="48" t="s">
        <v>45</v>
      </c>
      <c r="G32" s="48">
        <v>1</v>
      </c>
      <c r="H32" s="32">
        <f>D32*E32</f>
        <v>23463.935999999998</v>
      </c>
      <c r="I32" s="31">
        <f>G32*H32</f>
        <v>23463.935999999998</v>
      </c>
      <c r="J32" s="51">
        <f>I32/12/E30</f>
        <v>0.46058653098720931</v>
      </c>
      <c r="K32" s="32"/>
      <c r="L32" s="32"/>
      <c r="M32" s="65"/>
      <c r="N32" s="67">
        <f>D32*E32/E30/12</f>
        <v>0.46058653098720931</v>
      </c>
    </row>
    <row r="33" spans="1:14" s="43" customFormat="1">
      <c r="A33" s="71" t="s">
        <v>58</v>
      </c>
      <c r="B33" s="71"/>
      <c r="C33" s="71"/>
      <c r="D33" s="71"/>
      <c r="E33" s="71"/>
      <c r="F33" s="71"/>
      <c r="G33" s="54"/>
      <c r="H33" s="55"/>
      <c r="I33" s="56">
        <f>SUM(I30:I32)</f>
        <v>161444.88399999996</v>
      </c>
      <c r="J33" s="56">
        <f>SUM(J30:J32)</f>
        <v>3.16909060215611</v>
      </c>
      <c r="K33" s="56">
        <f t="shared" ref="K33:N33" si="6">SUM(K30:K32)</f>
        <v>0</v>
      </c>
      <c r="L33" s="56">
        <f t="shared" si="6"/>
        <v>0</v>
      </c>
      <c r="M33" s="56">
        <f t="shared" si="6"/>
        <v>0</v>
      </c>
      <c r="N33" s="56">
        <f t="shared" si="6"/>
        <v>4.1892099493561101</v>
      </c>
    </row>
    <row r="34" spans="1:14" s="42" customFormat="1">
      <c r="A34" s="72" t="s">
        <v>60</v>
      </c>
      <c r="B34" s="72"/>
      <c r="C34" s="72"/>
      <c r="D34" s="72"/>
      <c r="E34" s="72"/>
      <c r="F34" s="72"/>
      <c r="G34" s="57">
        <f>I34/12/E30</f>
        <v>16.757388248965523</v>
      </c>
      <c r="H34" s="52"/>
      <c r="I34" s="52">
        <f>I27+I33</f>
        <v>853681.68399999989</v>
      </c>
      <c r="J34" s="53">
        <f>J27+J33</f>
        <v>16.757388248965523</v>
      </c>
      <c r="K34" s="53">
        <f t="shared" ref="K34:M34" si="7">K27+K33</f>
        <v>24847.3</v>
      </c>
      <c r="L34" s="53">
        <f t="shared" si="7"/>
        <v>174311.01540558576</v>
      </c>
      <c r="M34" s="53">
        <f t="shared" si="7"/>
        <v>184769.19359999997</v>
      </c>
      <c r="N34" s="53">
        <f>N33+N27</f>
        <v>20.257900069765526</v>
      </c>
    </row>
    <row r="35" spans="1:14">
      <c r="A35" s="73" t="s">
        <v>59</v>
      </c>
      <c r="B35" s="73"/>
      <c r="C35" s="73"/>
      <c r="D35" s="73"/>
      <c r="E35" s="73"/>
      <c r="F35" s="73"/>
      <c r="G35" s="73"/>
      <c r="H35" s="73"/>
      <c r="I35" s="73"/>
      <c r="N35" s="81"/>
    </row>
    <row r="36" spans="1:14" ht="47.25">
      <c r="A36" s="34">
        <v>1</v>
      </c>
      <c r="B36" s="36" t="s">
        <v>64</v>
      </c>
      <c r="C36" s="18" t="s">
        <v>15</v>
      </c>
      <c r="D36" s="19">
        <v>2.0099999999999998</v>
      </c>
      <c r="E36" s="12">
        <v>4245.3</v>
      </c>
      <c r="F36" s="15" t="s">
        <v>26</v>
      </c>
      <c r="G36" s="9">
        <v>12</v>
      </c>
      <c r="H36" s="13">
        <f>D36*E36</f>
        <v>8533.0529999999999</v>
      </c>
      <c r="I36" s="29">
        <f>G36*H36</f>
        <v>102396.636</v>
      </c>
      <c r="J36" s="40">
        <f>I36/G36/E36</f>
        <v>2.0099999999999998</v>
      </c>
      <c r="N36" s="66">
        <v>2.2999999999999998</v>
      </c>
    </row>
    <row r="37" spans="1:14">
      <c r="A37" s="78" t="s">
        <v>63</v>
      </c>
      <c r="B37" s="79"/>
      <c r="C37" s="79"/>
      <c r="D37" s="79"/>
      <c r="E37" s="79"/>
      <c r="F37" s="80"/>
      <c r="G37" s="59">
        <f>G34+D36</f>
        <v>18.767388248965524</v>
      </c>
      <c r="H37" s="60"/>
      <c r="I37" s="61"/>
      <c r="J37" s="58">
        <f>J36+J34</f>
        <v>18.767388248965524</v>
      </c>
      <c r="K37" s="58">
        <f t="shared" ref="K37:N37" si="8">K36+K34</f>
        <v>24847.3</v>
      </c>
      <c r="L37" s="58">
        <f t="shared" si="8"/>
        <v>174311.01540558576</v>
      </c>
      <c r="M37" s="58">
        <f t="shared" si="8"/>
        <v>184769.19359999997</v>
      </c>
      <c r="N37" s="68">
        <f t="shared" si="8"/>
        <v>22.557900069765527</v>
      </c>
    </row>
    <row r="38" spans="1:14" ht="6.75" customHeight="1">
      <c r="A38" s="46"/>
      <c r="B38" s="46"/>
      <c r="C38" s="46"/>
      <c r="D38" s="46"/>
      <c r="E38" s="46"/>
      <c r="F38" s="46"/>
      <c r="G38" s="46"/>
      <c r="H38" s="46"/>
      <c r="I38" s="46"/>
    </row>
    <row r="39" spans="1:14" ht="24" customHeight="1">
      <c r="A39" s="20" t="s">
        <v>46</v>
      </c>
      <c r="B39" s="75" t="s">
        <v>51</v>
      </c>
      <c r="C39" s="75"/>
      <c r="D39" s="75"/>
      <c r="E39" s="75"/>
      <c r="F39" s="75"/>
      <c r="G39" s="75"/>
      <c r="H39" s="75"/>
      <c r="I39" s="75"/>
      <c r="J39" s="82"/>
      <c r="K39" s="82"/>
      <c r="L39" s="82"/>
      <c r="M39" s="82"/>
      <c r="N39" s="82"/>
    </row>
    <row r="40" spans="1:14">
      <c r="A40" s="21"/>
      <c r="B40" s="75"/>
      <c r="C40" s="75"/>
      <c r="D40" s="75"/>
      <c r="E40" s="75"/>
      <c r="F40" s="75"/>
      <c r="G40" s="75"/>
      <c r="H40" s="75"/>
      <c r="I40" s="75"/>
      <c r="J40" s="82"/>
      <c r="K40" s="82"/>
      <c r="L40" s="82"/>
      <c r="M40" s="82"/>
      <c r="N40" s="82"/>
    </row>
    <row r="41" spans="1:14" ht="24" customHeight="1">
      <c r="A41" s="21"/>
      <c r="B41" s="75"/>
      <c r="C41" s="75"/>
      <c r="D41" s="75"/>
      <c r="E41" s="75"/>
      <c r="F41" s="75"/>
      <c r="G41" s="75"/>
      <c r="H41" s="75"/>
      <c r="I41" s="75"/>
      <c r="J41" s="82"/>
      <c r="K41" s="82"/>
      <c r="L41" s="82"/>
      <c r="M41" s="82"/>
      <c r="N41" s="82"/>
    </row>
    <row r="42" spans="1:14">
      <c r="A42" s="21"/>
      <c r="B42" s="21"/>
      <c r="C42" s="21"/>
      <c r="D42" s="21"/>
      <c r="E42" s="21"/>
      <c r="F42" s="22"/>
      <c r="G42" s="22"/>
      <c r="H42" s="21"/>
      <c r="I42" s="21"/>
      <c r="K42" s="28"/>
      <c r="L42" s="28"/>
    </row>
    <row r="43" spans="1:14" s="25" customFormat="1">
      <c r="A43" s="23"/>
      <c r="B43" s="24"/>
      <c r="C43" s="23"/>
      <c r="D43" s="24"/>
      <c r="F43" s="26"/>
      <c r="G43" s="26"/>
      <c r="H43" s="23"/>
      <c r="I43" s="23"/>
      <c r="J43" s="41"/>
      <c r="K43" s="23"/>
      <c r="L43" s="23"/>
    </row>
    <row r="44" spans="1:14" s="25" customFormat="1" ht="37.9" customHeight="1">
      <c r="A44" s="23"/>
      <c r="B44" s="23"/>
      <c r="C44" s="23"/>
      <c r="D44" s="24"/>
      <c r="E44" s="23"/>
      <c r="F44" s="26"/>
      <c r="G44" s="26"/>
      <c r="H44" s="23"/>
      <c r="I44" s="37"/>
      <c r="J44" s="41"/>
      <c r="K44" s="23"/>
      <c r="L44" s="23"/>
    </row>
  </sheetData>
  <mergeCells count="11">
    <mergeCell ref="E2:N2"/>
    <mergeCell ref="A28:I28"/>
    <mergeCell ref="A6:I6"/>
    <mergeCell ref="A27:F27"/>
    <mergeCell ref="A37:F37"/>
    <mergeCell ref="B39:N41"/>
    <mergeCell ref="K6:M6"/>
    <mergeCell ref="A33:F33"/>
    <mergeCell ref="A34:F34"/>
    <mergeCell ref="A35:I35"/>
    <mergeCell ref="A3:N4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2024-02-02T13:15:16Z</dcterms:modified>
</cp:coreProperties>
</file>