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 s="1"/>
  <c r="L20"/>
  <c r="H36"/>
  <c r="I36"/>
  <c r="J36" s="1"/>
  <c r="I30"/>
  <c r="J30"/>
  <c r="H32"/>
  <c r="I32"/>
  <c r="A32"/>
  <c r="H31"/>
  <c r="I31" s="1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I22"/>
  <c r="J22"/>
  <c r="J32"/>
  <c r="J9"/>
  <c r="N33" l="1"/>
  <c r="N27"/>
  <c r="N34" s="1"/>
  <c r="N37" s="1"/>
  <c r="I27"/>
  <c r="J8"/>
  <c r="J27" s="1"/>
  <c r="J34" s="1"/>
  <c r="J31"/>
  <c r="I33"/>
  <c r="J33"/>
  <c r="J37"/>
  <c r="I34" l="1"/>
  <c r="G34" s="1"/>
  <c r="G37" s="1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<sst xmlns="http://schemas.openxmlformats.org/spreadsheetml/2006/main" count="105" uniqueCount="67">
  <si>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</si>
  <si>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</si>
  <si>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</si>
  <si>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</si>
  <si>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</si>
  <si>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</si>
  <si>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</si>
  <si>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</si>
  <si>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</si>
  <si>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</si>
  <si>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</si>
  <si>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</si>
  <si>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</si>
  <si>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</si>
  <si>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</si>
  <si>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</si>
  <si>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</si>
  <si>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</si>
  <si>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</si>
  <si>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</si>
  <si>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</si>
  <si>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</si>
  <si>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</si>
  <si>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</si>
  <si>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</si>
  <si>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</si>
  <si>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</si>
  <si>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</si>
  <si>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</si>
  <si>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</si>
  <si>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</si>
  <si>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</si>
  <si>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</si>
  <si>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</si>
  <si>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</si>
  <si>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</si>
  <si>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</si>
  <si>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</si>
  <si>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</si>
  <si>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</si>
  <si>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</si>
  <si>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</si>
  <si>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</si>
  <si>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</si>
  <si>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</si>
  <si>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</si>
  <si>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</si>
  <si>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</si>
  <si>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</si>
  <si>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</si>
  <si>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>Площадь ОИ</t>
  </si>
  <si>
    <t>г. Рязань ул. Новаторов д . 19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</si>
  <si>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</si>
  <si>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</si>
  <si>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</si>
  <si>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</si>
  <si>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</si>
  <si>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</si>
  <si>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</si>
  <si>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</si>
  <si>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</si>
  <si>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</si>
  <si>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</si>
  <si>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</si>
  <si>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</si>
  <si>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 с 01.02.2023г. (Перечень и стоимость работ по содержанию, управлению и текущему ремонту общего имущества МКД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</si>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</sst>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Alignment="1"/>
    <xf numFmtId="4" fontId="6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5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/>
    <xf numFmtId="4" fontId="4" fillId="2" borderId="2" xfId="0" applyNumberFormat="1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/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6" fillId="3" borderId="2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1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topLeftCell="A19" zoomScale="75" zoomScaleNormal="75" workbookViewId="0">
      <selection activeCell="N37" sqref="N37"/>
    </sheetView>
  </sheetViews>
  <sheetFormatPr defaultColWidth="8.85546875" defaultRowHeight="15.75"/>
  <cols>
    <col min="1" max="1" width="9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5" customWidth="1"/>
    <col min="7" max="7" width="14.7109375" style="62" hidden="1" customWidth="1"/>
    <col min="8" max="9" width="15.5703125" style="61" hidden="1" customWidth="1"/>
    <col min="10" max="10" width="13.140625" style="61" hidden="1" customWidth="1"/>
    <col min="11" max="11" width="13.85546875" style="30" hidden="1" customWidth="1"/>
    <col min="12" max="12" width="16.85546875" style="30" hidden="1" customWidth="1"/>
    <col min="13" max="13" width="14.5703125" style="30" hidden="1" customWidth="1"/>
    <col min="14" max="14" width="18.5703125" style="1" customWidth="1"/>
    <col min="15" max="16384" width="8.85546875" style="1"/>
  </cols>
  <sheetData>
    <row r="1" spans="1:17">
      <c r="B1" s="1" t="s">
        <v>0</v>
      </c>
      <c r="F1" s="2"/>
      <c r="G1" s="60"/>
    </row>
    <row r="2" spans="1:17">
      <c r="F2" s="3" t="s">
        <v>1</v>
      </c>
    </row>
    <row r="3" spans="1:17" s="4" customFormat="1" ht="53.25" customHeight="1">
      <c r="A3" s="85" t="s">
        <v>65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7" s="4" customFormat="1" ht="9.75" customHeight="1">
      <c r="A4" s="28"/>
      <c r="B4" s="28"/>
      <c r="C4" s="28"/>
      <c r="D4" s="28"/>
      <c r="E4" s="28"/>
      <c r="F4" s="28"/>
      <c r="G4" s="43"/>
      <c r="H4" s="31"/>
      <c r="I4" s="31"/>
      <c r="J4" s="63"/>
      <c r="K4" s="32"/>
      <c r="L4" s="32"/>
      <c r="M4" s="32"/>
    </row>
    <row r="5" spans="1:17" ht="24.75" customHeight="1">
      <c r="A5" s="5"/>
      <c r="B5" s="5" t="s">
        <v>51</v>
      </c>
      <c r="C5" s="5" t="s">
        <v>2</v>
      </c>
      <c r="D5" s="6">
        <v>3901.1</v>
      </c>
      <c r="E5" s="6">
        <v>3901.1</v>
      </c>
      <c r="F5" s="7"/>
      <c r="G5" s="64"/>
      <c r="H5" s="33"/>
      <c r="I5" s="33"/>
      <c r="K5" s="33"/>
      <c r="L5" s="33"/>
    </row>
    <row r="6" spans="1:17" ht="20.25" customHeight="1">
      <c r="A6" s="27" t="s">
        <v>3</v>
      </c>
      <c r="B6" s="27"/>
      <c r="C6" s="27"/>
      <c r="D6" s="27"/>
      <c r="E6" s="27"/>
      <c r="F6" s="27"/>
      <c r="G6" s="65"/>
      <c r="H6" s="66"/>
      <c r="I6" s="66"/>
      <c r="K6" s="86" t="s">
        <v>49</v>
      </c>
      <c r="L6" s="86"/>
      <c r="M6" s="86"/>
    </row>
    <row r="7" spans="1:17" ht="55.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9"/>
      <c r="H7" s="12" t="s">
        <v>10</v>
      </c>
      <c r="I7" s="12" t="s">
        <v>9</v>
      </c>
      <c r="J7" s="74" t="s">
        <v>48</v>
      </c>
      <c r="K7" s="34" t="s">
        <v>50</v>
      </c>
      <c r="L7" s="34"/>
      <c r="M7" s="80"/>
      <c r="N7" s="74" t="s">
        <v>48</v>
      </c>
      <c r="O7" s="29"/>
      <c r="P7" s="29"/>
      <c r="Q7" s="29"/>
    </row>
    <row r="8" spans="1:17" ht="66.75" customHeight="1">
      <c r="A8" s="8">
        <v>1</v>
      </c>
      <c r="B8" s="10" t="s">
        <v>14</v>
      </c>
      <c r="C8" s="8" t="s">
        <v>15</v>
      </c>
      <c r="D8" s="11">
        <v>0.33</v>
      </c>
      <c r="E8" s="11">
        <v>3901.1</v>
      </c>
      <c r="F8" s="9" t="s">
        <v>16</v>
      </c>
      <c r="G8" s="9">
        <v>12</v>
      </c>
      <c r="H8" s="67">
        <f t="shared" ref="H8:H26" si="0">D8*E8</f>
        <v>1287.3630000000001</v>
      </c>
      <c r="I8" s="12">
        <f t="shared" ref="I8:I26" si="1">G8*H8</f>
        <v>15448.356</v>
      </c>
      <c r="J8" s="67">
        <f>I8/G8/E8</f>
        <v>0.33</v>
      </c>
      <c r="K8" s="34"/>
      <c r="L8" s="34"/>
      <c r="M8" s="81"/>
      <c r="N8" s="83">
        <f>J8*1.04*1.092</f>
        <v>0.37477440000000001</v>
      </c>
    </row>
    <row r="9" spans="1:17" ht="69" customHeight="1">
      <c r="A9" s="8">
        <f t="shared" ref="A9:A26" si="2">A8+1</f>
        <v>2</v>
      </c>
      <c r="B9" s="42" t="s">
        <v>53</v>
      </c>
      <c r="C9" s="8" t="s">
        <v>15</v>
      </c>
      <c r="D9" s="11">
        <v>0.08</v>
      </c>
      <c r="E9" s="11">
        <v>3901.1</v>
      </c>
      <c r="F9" s="9" t="s">
        <v>16</v>
      </c>
      <c r="G9" s="9">
        <v>12</v>
      </c>
      <c r="H9" s="67">
        <f t="shared" si="0"/>
        <v>312.08800000000002</v>
      </c>
      <c r="I9" s="12">
        <f t="shared" si="1"/>
        <v>3745.0560000000005</v>
      </c>
      <c r="J9" s="67">
        <f t="shared" ref="J9:J26" si="3">I9/G9/E9</f>
        <v>0.08</v>
      </c>
      <c r="K9" s="34"/>
      <c r="L9" s="34"/>
      <c r="M9" s="81"/>
      <c r="N9" s="83">
        <f t="shared" ref="N9:N26" si="4">J9*1.04*1.092</f>
        <v>9.0854400000000016E-2</v>
      </c>
    </row>
    <row r="10" spans="1:17" ht="63">
      <c r="A10" s="8">
        <f t="shared" si="2"/>
        <v>3</v>
      </c>
      <c r="B10" s="42" t="s">
        <v>18</v>
      </c>
      <c r="C10" s="8" t="s">
        <v>17</v>
      </c>
      <c r="D10" s="11">
        <v>0.16</v>
      </c>
      <c r="E10" s="11">
        <v>3901.1</v>
      </c>
      <c r="F10" s="9" t="s">
        <v>16</v>
      </c>
      <c r="G10" s="9">
        <v>12</v>
      </c>
      <c r="H10" s="67">
        <f t="shared" si="0"/>
        <v>624.17600000000004</v>
      </c>
      <c r="I10" s="12">
        <f t="shared" si="1"/>
        <v>7490.112000000001</v>
      </c>
      <c r="J10" s="67">
        <f t="shared" si="3"/>
        <v>0.16</v>
      </c>
      <c r="K10" s="34"/>
      <c r="L10" s="34"/>
      <c r="M10" s="81"/>
      <c r="N10" s="83">
        <f t="shared" si="4"/>
        <v>0.18170880000000003</v>
      </c>
    </row>
    <row r="11" spans="1:17" ht="71.25" customHeight="1">
      <c r="A11" s="8">
        <f t="shared" si="2"/>
        <v>4</v>
      </c>
      <c r="B11" s="42" t="s">
        <v>19</v>
      </c>
      <c r="C11" s="8" t="s">
        <v>20</v>
      </c>
      <c r="D11" s="11">
        <v>7.0000000000000007E-2</v>
      </c>
      <c r="E11" s="11">
        <v>3901.1</v>
      </c>
      <c r="F11" s="9" t="s">
        <v>16</v>
      </c>
      <c r="G11" s="9">
        <v>12</v>
      </c>
      <c r="H11" s="67">
        <f t="shared" si="0"/>
        <v>273.077</v>
      </c>
      <c r="I11" s="12">
        <f t="shared" si="1"/>
        <v>3276.924</v>
      </c>
      <c r="J11" s="67">
        <f t="shared" si="3"/>
        <v>7.0000000000000007E-2</v>
      </c>
      <c r="K11" s="34"/>
      <c r="L11" s="34"/>
      <c r="M11" s="81"/>
      <c r="N11" s="83">
        <f t="shared" si="4"/>
        <v>7.9497600000000015E-2</v>
      </c>
    </row>
    <row r="12" spans="1:17" ht="78.75">
      <c r="A12" s="8">
        <f t="shared" si="2"/>
        <v>5</v>
      </c>
      <c r="B12" s="42" t="s">
        <v>21</v>
      </c>
      <c r="C12" s="8" t="s">
        <v>22</v>
      </c>
      <c r="D12" s="11">
        <v>0.04</v>
      </c>
      <c r="E12" s="11">
        <v>3901.1</v>
      </c>
      <c r="F12" s="9" t="s">
        <v>16</v>
      </c>
      <c r="G12" s="9">
        <v>12</v>
      </c>
      <c r="H12" s="67">
        <f t="shared" si="0"/>
        <v>156.04400000000001</v>
      </c>
      <c r="I12" s="12">
        <f t="shared" si="1"/>
        <v>1872.5280000000002</v>
      </c>
      <c r="J12" s="67">
        <f t="shared" si="3"/>
        <v>0.04</v>
      </c>
      <c r="K12" s="34"/>
      <c r="L12" s="34"/>
      <c r="M12" s="81"/>
      <c r="N12" s="83">
        <f t="shared" si="4"/>
        <v>4.5427200000000008E-2</v>
      </c>
    </row>
    <row r="13" spans="1:17" ht="63">
      <c r="A13" s="8">
        <f t="shared" si="2"/>
        <v>6</v>
      </c>
      <c r="B13" s="42" t="s">
        <v>24</v>
      </c>
      <c r="C13" s="8" t="s">
        <v>25</v>
      </c>
      <c r="D13" s="11">
        <v>0.2</v>
      </c>
      <c r="E13" s="11">
        <v>3901.1</v>
      </c>
      <c r="F13" s="9" t="s">
        <v>16</v>
      </c>
      <c r="G13" s="9">
        <v>12</v>
      </c>
      <c r="H13" s="67">
        <f t="shared" si="0"/>
        <v>780.22</v>
      </c>
      <c r="I13" s="12">
        <f t="shared" si="1"/>
        <v>9362.64</v>
      </c>
      <c r="J13" s="67">
        <f t="shared" si="3"/>
        <v>0.19999999999999998</v>
      </c>
      <c r="K13" s="34"/>
      <c r="L13" s="34"/>
      <c r="M13" s="81"/>
      <c r="N13" s="83">
        <f t="shared" si="4"/>
        <v>0.227136</v>
      </c>
    </row>
    <row r="14" spans="1:17" ht="63">
      <c r="A14" s="8">
        <f t="shared" si="2"/>
        <v>7</v>
      </c>
      <c r="B14" s="42" t="s">
        <v>54</v>
      </c>
      <c r="C14" s="8" t="s">
        <v>27</v>
      </c>
      <c r="D14" s="11">
        <v>0.18000000000000002</v>
      </c>
      <c r="E14" s="11">
        <v>3901.1</v>
      </c>
      <c r="F14" s="9" t="s">
        <v>16</v>
      </c>
      <c r="G14" s="9">
        <v>12</v>
      </c>
      <c r="H14" s="67">
        <f t="shared" si="0"/>
        <v>702.19800000000009</v>
      </c>
      <c r="I14" s="12">
        <f t="shared" si="1"/>
        <v>8426.3760000000002</v>
      </c>
      <c r="J14" s="67">
        <f t="shared" si="3"/>
        <v>0.18</v>
      </c>
      <c r="K14" s="34"/>
      <c r="L14" s="34"/>
      <c r="M14" s="81"/>
      <c r="N14" s="83">
        <f t="shared" si="4"/>
        <v>0.20442240000000003</v>
      </c>
    </row>
    <row r="15" spans="1:17" ht="63">
      <c r="A15" s="8">
        <f t="shared" si="2"/>
        <v>8</v>
      </c>
      <c r="B15" s="10" t="s">
        <v>28</v>
      </c>
      <c r="C15" s="8" t="s">
        <v>27</v>
      </c>
      <c r="D15" s="11">
        <v>0.19</v>
      </c>
      <c r="E15" s="11">
        <v>3901.1</v>
      </c>
      <c r="F15" s="9" t="s">
        <v>16</v>
      </c>
      <c r="G15" s="9">
        <v>12</v>
      </c>
      <c r="H15" s="67">
        <f t="shared" si="0"/>
        <v>741.20899999999995</v>
      </c>
      <c r="I15" s="12">
        <f t="shared" si="1"/>
        <v>8894.5079999999998</v>
      </c>
      <c r="J15" s="67">
        <f t="shared" si="3"/>
        <v>0.19</v>
      </c>
      <c r="K15" s="34"/>
      <c r="L15" s="34"/>
      <c r="M15" s="81"/>
      <c r="N15" s="83">
        <f t="shared" si="4"/>
        <v>0.2157792</v>
      </c>
    </row>
    <row r="16" spans="1:17" ht="33" customHeight="1">
      <c r="A16" s="8">
        <f t="shared" si="2"/>
        <v>9</v>
      </c>
      <c r="B16" s="10" t="s">
        <v>55</v>
      </c>
      <c r="C16" s="8" t="s">
        <v>15</v>
      </c>
      <c r="D16" s="11">
        <v>0.52</v>
      </c>
      <c r="E16" s="11">
        <v>3901.1</v>
      </c>
      <c r="F16" s="14" t="s">
        <v>58</v>
      </c>
      <c r="G16" s="9">
        <v>12</v>
      </c>
      <c r="H16" s="67">
        <f t="shared" si="0"/>
        <v>2028.5720000000001</v>
      </c>
      <c r="I16" s="12">
        <f t="shared" si="1"/>
        <v>24342.864000000001</v>
      </c>
      <c r="J16" s="67">
        <f t="shared" si="3"/>
        <v>0.52</v>
      </c>
      <c r="K16" s="34"/>
      <c r="L16" s="34"/>
      <c r="M16" s="81"/>
      <c r="N16" s="83">
        <f t="shared" si="4"/>
        <v>0.59055360000000012</v>
      </c>
    </row>
    <row r="17" spans="1:14" ht="33" customHeight="1">
      <c r="A17" s="8">
        <f t="shared" si="2"/>
        <v>10</v>
      </c>
      <c r="B17" s="10" t="s">
        <v>29</v>
      </c>
      <c r="C17" s="8" t="s">
        <v>15</v>
      </c>
      <c r="D17" s="11">
        <v>0.44</v>
      </c>
      <c r="E17" s="11">
        <v>3901.1</v>
      </c>
      <c r="F17" s="14" t="s">
        <v>58</v>
      </c>
      <c r="G17" s="9">
        <v>12</v>
      </c>
      <c r="H17" s="67">
        <f t="shared" si="0"/>
        <v>1716.4839999999999</v>
      </c>
      <c r="I17" s="12">
        <f t="shared" si="1"/>
        <v>20597.807999999997</v>
      </c>
      <c r="J17" s="67">
        <f t="shared" si="3"/>
        <v>0.43999999999999995</v>
      </c>
      <c r="K17" s="34"/>
      <c r="L17" s="34"/>
      <c r="M17" s="81"/>
      <c r="N17" s="83">
        <f t="shared" si="4"/>
        <v>0.49969920000000001</v>
      </c>
    </row>
    <row r="18" spans="1:14" ht="41.25" customHeight="1">
      <c r="A18" s="8">
        <f t="shared" si="2"/>
        <v>11</v>
      </c>
      <c r="B18" s="10" t="s">
        <v>30</v>
      </c>
      <c r="C18" s="8" t="s">
        <v>27</v>
      </c>
      <c r="D18" s="11">
        <v>0.05</v>
      </c>
      <c r="E18" s="11">
        <v>3901.1</v>
      </c>
      <c r="F18" s="9" t="s">
        <v>31</v>
      </c>
      <c r="G18" s="9">
        <v>12</v>
      </c>
      <c r="H18" s="67">
        <f t="shared" si="0"/>
        <v>195.05500000000001</v>
      </c>
      <c r="I18" s="12">
        <f t="shared" si="1"/>
        <v>2340.66</v>
      </c>
      <c r="J18" s="67">
        <f t="shared" si="3"/>
        <v>4.9999999999999996E-2</v>
      </c>
      <c r="K18" s="34"/>
      <c r="L18" s="34"/>
      <c r="M18" s="81"/>
      <c r="N18" s="83">
        <f t="shared" si="4"/>
        <v>5.6784000000000001E-2</v>
      </c>
    </row>
    <row r="19" spans="1:14" ht="108.75" customHeight="1">
      <c r="A19" s="8">
        <f t="shared" si="2"/>
        <v>12</v>
      </c>
      <c r="B19" s="10" t="s">
        <v>32</v>
      </c>
      <c r="C19" s="8" t="s">
        <v>27</v>
      </c>
      <c r="D19" s="11">
        <v>0.08</v>
      </c>
      <c r="E19" s="11">
        <v>3901.1</v>
      </c>
      <c r="F19" s="9" t="s">
        <v>62</v>
      </c>
      <c r="G19" s="9">
        <v>12</v>
      </c>
      <c r="H19" s="67">
        <f t="shared" si="0"/>
        <v>312.08800000000002</v>
      </c>
      <c r="I19" s="12">
        <f t="shared" si="1"/>
        <v>3745.0560000000005</v>
      </c>
      <c r="J19" s="67">
        <f t="shared" si="3"/>
        <v>0.08</v>
      </c>
      <c r="K19" s="34"/>
      <c r="L19" s="34"/>
      <c r="M19" s="81"/>
      <c r="N19" s="83">
        <f t="shared" si="4"/>
        <v>9.0854400000000016E-2</v>
      </c>
    </row>
    <row r="20" spans="1:14" ht="31.5">
      <c r="A20" s="8">
        <f t="shared" si="2"/>
        <v>13</v>
      </c>
      <c r="B20" s="10" t="s">
        <v>33</v>
      </c>
      <c r="C20" s="8" t="s">
        <v>34</v>
      </c>
      <c r="D20" s="11">
        <v>0.52</v>
      </c>
      <c r="E20" s="11">
        <v>3901.1</v>
      </c>
      <c r="F20" s="9" t="s">
        <v>23</v>
      </c>
      <c r="G20" s="9">
        <v>12</v>
      </c>
      <c r="H20" s="67">
        <f t="shared" si="0"/>
        <v>2028.5720000000001</v>
      </c>
      <c r="I20" s="12">
        <f t="shared" si="1"/>
        <v>24342.864000000001</v>
      </c>
      <c r="J20" s="67">
        <f t="shared" si="3"/>
        <v>0.52</v>
      </c>
      <c r="K20" s="34">
        <v>23200</v>
      </c>
      <c r="L20" s="34">
        <f>K20/12/E20</f>
        <v>0.49558671485820238</v>
      </c>
      <c r="M20" s="81"/>
      <c r="N20" s="83">
        <f t="shared" si="4"/>
        <v>0.59055360000000012</v>
      </c>
    </row>
    <row r="21" spans="1:14" ht="31.5">
      <c r="A21" s="8">
        <f t="shared" si="2"/>
        <v>14</v>
      </c>
      <c r="B21" s="73" t="s">
        <v>56</v>
      </c>
      <c r="C21" s="8" t="s">
        <v>35</v>
      </c>
      <c r="D21" s="11">
        <v>1.63</v>
      </c>
      <c r="E21" s="11">
        <v>3901.1</v>
      </c>
      <c r="F21" s="14" t="s">
        <v>58</v>
      </c>
      <c r="G21" s="9">
        <v>12</v>
      </c>
      <c r="H21" s="67">
        <f t="shared" si="0"/>
        <v>6358.7929999999997</v>
      </c>
      <c r="I21" s="12">
        <f t="shared" si="1"/>
        <v>76305.516000000003</v>
      </c>
      <c r="J21" s="67">
        <f t="shared" si="3"/>
        <v>1.6300000000000001</v>
      </c>
      <c r="K21" s="34">
        <v>331.2</v>
      </c>
      <c r="L21" s="34">
        <f>(4372.12+1011+42.41)*12</f>
        <v>65106.36</v>
      </c>
      <c r="M21" s="81">
        <f>L21*0.06+L21</f>
        <v>69012.741599999994</v>
      </c>
      <c r="N21" s="83">
        <f t="shared" si="4"/>
        <v>1.8511584000000003</v>
      </c>
    </row>
    <row r="22" spans="1:14" ht="47.25">
      <c r="A22" s="8">
        <f t="shared" si="2"/>
        <v>15</v>
      </c>
      <c r="B22" s="73" t="s">
        <v>63</v>
      </c>
      <c r="C22" s="8" t="s">
        <v>36</v>
      </c>
      <c r="D22" s="11">
        <v>2.96</v>
      </c>
      <c r="E22" s="11">
        <v>3901.1</v>
      </c>
      <c r="F22" s="9" t="s">
        <v>37</v>
      </c>
      <c r="G22" s="9">
        <v>12</v>
      </c>
      <c r="H22" s="67">
        <f t="shared" si="0"/>
        <v>11547.255999999999</v>
      </c>
      <c r="I22" s="12">
        <f t="shared" si="1"/>
        <v>138567.07199999999</v>
      </c>
      <c r="J22" s="67">
        <f t="shared" si="3"/>
        <v>2.96</v>
      </c>
      <c r="K22" s="34">
        <v>750</v>
      </c>
      <c r="L22" s="34">
        <f>(5162.43+1011+488.82)*12</f>
        <v>79947</v>
      </c>
      <c r="M22" s="81">
        <f>L22*0.06+L22</f>
        <v>84743.82</v>
      </c>
      <c r="N22" s="83">
        <f t="shared" si="4"/>
        <v>3.3616128000000005</v>
      </c>
    </row>
    <row r="23" spans="1:14" ht="31.5">
      <c r="A23" s="8">
        <f t="shared" si="2"/>
        <v>16</v>
      </c>
      <c r="B23" s="15" t="s">
        <v>38</v>
      </c>
      <c r="C23" s="16" t="s">
        <v>39</v>
      </c>
      <c r="D23" s="11">
        <v>6095.96</v>
      </c>
      <c r="E23" s="11">
        <v>2</v>
      </c>
      <c r="F23" s="14" t="s">
        <v>58</v>
      </c>
      <c r="G23" s="9">
        <v>12</v>
      </c>
      <c r="H23" s="67">
        <f t="shared" si="0"/>
        <v>12191.92</v>
      </c>
      <c r="I23" s="12">
        <f t="shared" si="1"/>
        <v>146303.04000000001</v>
      </c>
      <c r="J23" s="67">
        <f>I23/12/D5</f>
        <v>3.1252518520417318</v>
      </c>
      <c r="K23" s="34"/>
      <c r="L23" s="34"/>
      <c r="M23" s="81"/>
      <c r="N23" s="83">
        <f t="shared" si="4"/>
        <v>3.5492860233267542</v>
      </c>
    </row>
    <row r="24" spans="1:14">
      <c r="A24" s="8">
        <f t="shared" si="2"/>
        <v>17</v>
      </c>
      <c r="B24" s="15" t="s">
        <v>40</v>
      </c>
      <c r="C24" s="16" t="s">
        <v>15</v>
      </c>
      <c r="D24" s="11">
        <v>1.6400000000000001</v>
      </c>
      <c r="E24" s="11">
        <v>3901.1</v>
      </c>
      <c r="F24" s="14" t="s">
        <v>58</v>
      </c>
      <c r="G24" s="9">
        <v>12</v>
      </c>
      <c r="H24" s="67">
        <f t="shared" si="0"/>
        <v>6397.8040000000001</v>
      </c>
      <c r="I24" s="12">
        <f t="shared" si="1"/>
        <v>76773.648000000001</v>
      </c>
      <c r="J24" s="67">
        <f t="shared" si="3"/>
        <v>1.6400000000000001</v>
      </c>
      <c r="K24" s="34"/>
      <c r="L24" s="34"/>
      <c r="M24" s="81"/>
      <c r="N24" s="83">
        <f t="shared" si="4"/>
        <v>1.8625152000000005</v>
      </c>
    </row>
    <row r="25" spans="1:14">
      <c r="A25" s="8">
        <f t="shared" si="2"/>
        <v>18</v>
      </c>
      <c r="B25" s="15" t="s">
        <v>41</v>
      </c>
      <c r="C25" s="16" t="s">
        <v>42</v>
      </c>
      <c r="D25" s="11">
        <v>0.13</v>
      </c>
      <c r="E25" s="11">
        <v>3901.1</v>
      </c>
      <c r="F25" s="14" t="s">
        <v>58</v>
      </c>
      <c r="G25" s="9">
        <v>12</v>
      </c>
      <c r="H25" s="67">
        <f t="shared" si="0"/>
        <v>507.14300000000003</v>
      </c>
      <c r="I25" s="12">
        <f t="shared" si="1"/>
        <v>6085.7160000000003</v>
      </c>
      <c r="J25" s="67">
        <f t="shared" si="3"/>
        <v>0.13</v>
      </c>
      <c r="K25" s="34"/>
      <c r="L25" s="34"/>
      <c r="M25" s="81"/>
      <c r="N25" s="83">
        <v>0.154</v>
      </c>
    </row>
    <row r="26" spans="1:14" ht="48.75" customHeight="1">
      <c r="A26" s="8">
        <f t="shared" si="2"/>
        <v>19</v>
      </c>
      <c r="B26" s="41" t="s">
        <v>43</v>
      </c>
      <c r="C26" s="13" t="s">
        <v>15</v>
      </c>
      <c r="D26" s="11">
        <v>1.27</v>
      </c>
      <c r="E26" s="11">
        <v>3901.1</v>
      </c>
      <c r="F26" s="14" t="s">
        <v>58</v>
      </c>
      <c r="G26" s="9">
        <v>12</v>
      </c>
      <c r="H26" s="67">
        <f t="shared" si="0"/>
        <v>4954.3969999999999</v>
      </c>
      <c r="I26" s="12">
        <f t="shared" si="1"/>
        <v>59452.763999999996</v>
      </c>
      <c r="J26" s="67">
        <f t="shared" si="3"/>
        <v>1.27</v>
      </c>
      <c r="K26" s="34"/>
      <c r="L26" s="34"/>
      <c r="M26" s="81"/>
      <c r="N26" s="83">
        <f t="shared" si="4"/>
        <v>1.4423136000000001</v>
      </c>
    </row>
    <row r="27" spans="1:14" s="44" customFormat="1">
      <c r="A27" s="89" t="s">
        <v>59</v>
      </c>
      <c r="B27" s="90"/>
      <c r="C27" s="90"/>
      <c r="D27" s="90"/>
      <c r="E27" s="90"/>
      <c r="F27" s="90"/>
      <c r="G27" s="95"/>
      <c r="H27" s="52">
        <f>SUM(H8:H26)</f>
        <v>53114.458999999988</v>
      </c>
      <c r="I27" s="52">
        <f>SUM(I8:I26)</f>
        <v>637373.50800000003</v>
      </c>
      <c r="J27" s="52">
        <f>SUM(J8:J26)</f>
        <v>13.615251852041732</v>
      </c>
      <c r="K27" s="52">
        <f t="shared" ref="K27:N27" si="5">SUM(K8:K26)</f>
        <v>24281.200000000001</v>
      </c>
      <c r="L27" s="52">
        <f t="shared" si="5"/>
        <v>145053.85558671487</v>
      </c>
      <c r="M27" s="52">
        <f t="shared" si="5"/>
        <v>153756.56160000002</v>
      </c>
      <c r="N27" s="52">
        <f t="shared" si="5"/>
        <v>15.468930823326756</v>
      </c>
    </row>
    <row r="28" spans="1:14" s="4" customFormat="1">
      <c r="A28" s="45" t="s">
        <v>44</v>
      </c>
      <c r="B28" s="45"/>
      <c r="C28" s="45"/>
      <c r="D28" s="45"/>
      <c r="E28" s="45"/>
      <c r="F28" s="45"/>
      <c r="G28" s="68"/>
      <c r="H28" s="69"/>
      <c r="I28" s="69"/>
      <c r="J28" s="63"/>
      <c r="K28" s="32"/>
      <c r="L28" s="32"/>
      <c r="M28" s="32"/>
      <c r="N28" s="84"/>
    </row>
    <row r="29" spans="1:14" s="4" customFormat="1" ht="56.25" customHeight="1">
      <c r="A29" s="46" t="s">
        <v>4</v>
      </c>
      <c r="B29" s="46" t="s">
        <v>5</v>
      </c>
      <c r="C29" s="46" t="s">
        <v>6</v>
      </c>
      <c r="D29" s="46" t="s">
        <v>7</v>
      </c>
      <c r="E29" s="46" t="s">
        <v>8</v>
      </c>
      <c r="F29" s="47" t="s">
        <v>57</v>
      </c>
      <c r="G29" s="47"/>
      <c r="H29" s="35" t="s">
        <v>9</v>
      </c>
      <c r="I29" s="35" t="s">
        <v>10</v>
      </c>
      <c r="J29" s="74" t="s">
        <v>48</v>
      </c>
      <c r="K29" s="35"/>
      <c r="L29" s="35"/>
      <c r="M29" s="82"/>
      <c r="N29" s="74" t="s">
        <v>48</v>
      </c>
    </row>
    <row r="30" spans="1:14" s="4" customFormat="1" ht="28.15" customHeight="1">
      <c r="A30" s="46">
        <v>1</v>
      </c>
      <c r="B30" s="48" t="s">
        <v>44</v>
      </c>
      <c r="C30" s="49"/>
      <c r="D30" s="18">
        <v>2.09</v>
      </c>
      <c r="E30" s="46">
        <v>3901.1</v>
      </c>
      <c r="F30" s="47" t="s">
        <v>45</v>
      </c>
      <c r="G30" s="47">
        <v>12</v>
      </c>
      <c r="H30" s="35"/>
      <c r="I30" s="35">
        <f>D30*E30*G30</f>
        <v>97839.587999999989</v>
      </c>
      <c r="J30" s="70">
        <f>I30/G30/E30</f>
        <v>2.09</v>
      </c>
      <c r="K30" s="35"/>
      <c r="L30" s="35"/>
      <c r="M30" s="82"/>
      <c r="N30" s="84">
        <f>J30*1.04*1.092</f>
        <v>2.3735712000000002</v>
      </c>
    </row>
    <row r="31" spans="1:14" s="4" customFormat="1" ht="36.6" customHeight="1">
      <c r="A31" s="46">
        <v>2</v>
      </c>
      <c r="B31" s="42" t="s">
        <v>11</v>
      </c>
      <c r="C31" s="46" t="s">
        <v>12</v>
      </c>
      <c r="D31" s="18">
        <v>14.06</v>
      </c>
      <c r="E31" s="18">
        <v>1800</v>
      </c>
      <c r="F31" s="47" t="s">
        <v>45</v>
      </c>
      <c r="G31" s="47">
        <v>1</v>
      </c>
      <c r="H31" s="70">
        <f>D31*E31</f>
        <v>25308</v>
      </c>
      <c r="I31" s="35">
        <f>G31*H31</f>
        <v>25308</v>
      </c>
      <c r="J31" s="70">
        <f>I31/12/E30</f>
        <v>0.54061674912204249</v>
      </c>
      <c r="K31" s="35"/>
      <c r="L31" s="35"/>
      <c r="M31" s="82"/>
      <c r="N31" s="84">
        <f t="shared" ref="N31:N32" si="6">J31*1.04*1.092</f>
        <v>0.6139676296429214</v>
      </c>
    </row>
    <row r="32" spans="1:14" s="4" customFormat="1" ht="34.5" customHeight="1">
      <c r="A32" s="46">
        <f>A31+1</f>
        <v>3</v>
      </c>
      <c r="B32" s="42" t="s">
        <v>13</v>
      </c>
      <c r="C32" s="46" t="s">
        <v>12</v>
      </c>
      <c r="D32" s="18">
        <v>10.14</v>
      </c>
      <c r="E32" s="18">
        <v>1800</v>
      </c>
      <c r="F32" s="47" t="s">
        <v>45</v>
      </c>
      <c r="G32" s="47">
        <v>1</v>
      </c>
      <c r="H32" s="70">
        <f>D32*E32</f>
        <v>18252</v>
      </c>
      <c r="I32" s="35">
        <f>G32*H32</f>
        <v>18252</v>
      </c>
      <c r="J32" s="70">
        <f>I32/12/E30</f>
        <v>0.38989003101689268</v>
      </c>
      <c r="K32" s="35"/>
      <c r="L32" s="35"/>
      <c r="M32" s="82"/>
      <c r="N32" s="84">
        <f t="shared" si="6"/>
        <v>0.44279031042526473</v>
      </c>
    </row>
    <row r="33" spans="1:14" s="50" customFormat="1">
      <c r="A33" s="92" t="s">
        <v>59</v>
      </c>
      <c r="B33" s="93"/>
      <c r="C33" s="93"/>
      <c r="D33" s="93"/>
      <c r="E33" s="93"/>
      <c r="F33" s="93"/>
      <c r="G33" s="94"/>
      <c r="H33" s="51"/>
      <c r="I33" s="51">
        <f>SUM(I30:I32)</f>
        <v>141399.58799999999</v>
      </c>
      <c r="J33" s="51">
        <f>SUM(J30:J32)</f>
        <v>3.0205067801389349</v>
      </c>
      <c r="K33" s="51">
        <f t="shared" ref="K33:N33" si="7">SUM(K30:K32)</f>
        <v>0</v>
      </c>
      <c r="L33" s="51">
        <f t="shared" si="7"/>
        <v>0</v>
      </c>
      <c r="M33" s="51">
        <f t="shared" si="7"/>
        <v>0</v>
      </c>
      <c r="N33" s="51">
        <f t="shared" si="7"/>
        <v>3.4303291400681863</v>
      </c>
    </row>
    <row r="34" spans="1:14" s="44" customFormat="1">
      <c r="A34" s="89" t="s">
        <v>61</v>
      </c>
      <c r="B34" s="90"/>
      <c r="C34" s="90"/>
      <c r="D34" s="90"/>
      <c r="E34" s="90"/>
      <c r="F34" s="91"/>
      <c r="G34" s="71">
        <f>I34/12/E30</f>
        <v>16.635758632180668</v>
      </c>
      <c r="H34" s="53"/>
      <c r="I34" s="54">
        <f>SUM(I27+I33)</f>
        <v>778773.09600000002</v>
      </c>
      <c r="J34" s="52">
        <f>J27+J33</f>
        <v>16.635758632180668</v>
      </c>
      <c r="K34" s="52">
        <f t="shared" ref="K34:N34" si="8">K27+K33</f>
        <v>24281.200000000001</v>
      </c>
      <c r="L34" s="52">
        <f t="shared" si="8"/>
        <v>145053.85558671487</v>
      </c>
      <c r="M34" s="52">
        <f t="shared" si="8"/>
        <v>153756.56160000002</v>
      </c>
      <c r="N34" s="52">
        <f t="shared" si="8"/>
        <v>18.899259963394943</v>
      </c>
    </row>
    <row r="35" spans="1:14" s="4" customFormat="1">
      <c r="A35" s="45" t="s">
        <v>60</v>
      </c>
      <c r="B35" s="45"/>
      <c r="C35" s="45"/>
      <c r="D35" s="45"/>
      <c r="E35" s="45"/>
      <c r="F35" s="45"/>
      <c r="G35" s="68"/>
      <c r="H35" s="69"/>
      <c r="I35" s="69"/>
      <c r="J35" s="63"/>
      <c r="K35" s="32"/>
      <c r="L35" s="32"/>
      <c r="M35" s="32"/>
      <c r="N35" s="84"/>
    </row>
    <row r="36" spans="1:14" ht="63">
      <c r="A36" s="40">
        <v>1</v>
      </c>
      <c r="B36" s="42" t="s">
        <v>66</v>
      </c>
      <c r="C36" s="17" t="s">
        <v>15</v>
      </c>
      <c r="D36" s="18">
        <v>1.98</v>
      </c>
      <c r="E36" s="11">
        <v>3901.1</v>
      </c>
      <c r="F36" s="14" t="s">
        <v>26</v>
      </c>
      <c r="G36" s="9">
        <v>12</v>
      </c>
      <c r="H36" s="67">
        <f>D36*E36</f>
        <v>7724.1779999999999</v>
      </c>
      <c r="I36" s="12">
        <f>G36*H36</f>
        <v>92690.135999999999</v>
      </c>
      <c r="J36" s="67">
        <f>I36/G36/E36</f>
        <v>1.98</v>
      </c>
      <c r="N36" s="83">
        <v>2.2599999999999998</v>
      </c>
    </row>
    <row r="37" spans="1:14" s="75" customFormat="1">
      <c r="A37" s="96" t="s">
        <v>64</v>
      </c>
      <c r="B37" s="97"/>
      <c r="C37" s="97"/>
      <c r="D37" s="97"/>
      <c r="E37" s="97"/>
      <c r="F37" s="98"/>
      <c r="G37" s="76">
        <f>G34+D36</f>
        <v>18.615758632180668</v>
      </c>
      <c r="H37" s="77"/>
      <c r="I37" s="78"/>
      <c r="J37" s="79">
        <f>J36+J34</f>
        <v>18.615758632180668</v>
      </c>
      <c r="K37" s="79">
        <f t="shared" ref="K37:N37" si="9">K36+K34</f>
        <v>24281.200000000001</v>
      </c>
      <c r="L37" s="79">
        <f t="shared" si="9"/>
        <v>145053.85558671487</v>
      </c>
      <c r="M37" s="79">
        <f t="shared" si="9"/>
        <v>153756.56160000002</v>
      </c>
      <c r="N37" s="79">
        <f t="shared" si="9"/>
        <v>21.159259963394945</v>
      </c>
    </row>
    <row r="38" spans="1:14">
      <c r="A38" s="26"/>
      <c r="B38" s="26"/>
      <c r="C38" s="26"/>
      <c r="D38" s="26"/>
      <c r="E38" s="26"/>
      <c r="F38" s="26"/>
      <c r="G38" s="55"/>
      <c r="H38" s="56"/>
      <c r="I38" s="56"/>
    </row>
    <row r="39" spans="1:14" ht="13.15" customHeight="1">
      <c r="A39" s="19" t="s">
        <v>46</v>
      </c>
      <c r="B39" s="87" t="s">
        <v>52</v>
      </c>
      <c r="C39" s="88"/>
      <c r="D39" s="88"/>
      <c r="E39" s="88"/>
      <c r="F39" s="88"/>
      <c r="G39" s="88"/>
      <c r="H39" s="88"/>
      <c r="I39" s="88"/>
      <c r="J39" s="88"/>
      <c r="K39" s="37"/>
      <c r="L39" s="37"/>
    </row>
    <row r="40" spans="1:14">
      <c r="A40" s="26"/>
      <c r="B40" s="88"/>
      <c r="C40" s="88"/>
      <c r="D40" s="88"/>
      <c r="E40" s="88"/>
      <c r="F40" s="88"/>
      <c r="G40" s="88"/>
      <c r="H40" s="88"/>
      <c r="I40" s="88"/>
      <c r="J40" s="88"/>
      <c r="K40" s="36"/>
      <c r="L40" s="36"/>
    </row>
    <row r="41" spans="1:14" ht="30.75" customHeight="1">
      <c r="A41" s="26"/>
      <c r="B41" s="88"/>
      <c r="C41" s="88"/>
      <c r="D41" s="88"/>
      <c r="E41" s="88"/>
      <c r="F41" s="88"/>
      <c r="G41" s="88"/>
      <c r="H41" s="88"/>
      <c r="I41" s="88"/>
      <c r="J41" s="88"/>
      <c r="K41" s="36"/>
      <c r="L41" s="36"/>
    </row>
    <row r="42" spans="1:14">
      <c r="A42" s="26"/>
      <c r="B42" s="26"/>
      <c r="C42" s="26"/>
      <c r="D42" s="26"/>
      <c r="E42" s="26"/>
      <c r="F42" s="20"/>
      <c r="G42" s="57"/>
      <c r="H42" s="56"/>
      <c r="I42" s="56"/>
      <c r="K42" s="36"/>
      <c r="L42" s="36"/>
    </row>
    <row r="43" spans="1:14" s="23" customFormat="1">
      <c r="A43" s="21"/>
      <c r="B43" s="22"/>
      <c r="C43" s="21"/>
      <c r="D43" s="22" t="s">
        <v>47</v>
      </c>
      <c r="F43" s="24"/>
      <c r="G43" s="58"/>
      <c r="H43" s="59"/>
      <c r="I43" s="59"/>
      <c r="J43" s="72"/>
      <c r="K43" s="38"/>
      <c r="L43" s="38"/>
      <c r="M43" s="39"/>
    </row>
    <row r="44" spans="1:14" s="23" customFormat="1" ht="37.9" customHeight="1">
      <c r="A44" s="21"/>
      <c r="B44" s="21"/>
      <c r="C44" s="21"/>
      <c r="D44" s="22"/>
      <c r="E44" s="21"/>
      <c r="F44" s="24"/>
      <c r="G44" s="58"/>
      <c r="H44" s="59"/>
      <c r="I44" s="59"/>
      <c r="J44" s="72"/>
      <c r="K44" s="38"/>
      <c r="L44" s="38"/>
      <c r="M44" s="39"/>
    </row>
  </sheetData>
  <mergeCells count="7">
    <mergeCell ref="A3:N3"/>
    <mergeCell ref="K6:M6"/>
    <mergeCell ref="B39:J41"/>
    <mergeCell ref="A34:F34"/>
    <mergeCell ref="A33:G33"/>
    <mergeCell ref="A27:G27"/>
    <mergeCell ref="A37:F37"/>
  </mergeCells>
  <pageMargins left="0.43307086614173229" right="0.11811023622047245" top="0.27559055118110237" bottom="0.11811023622047245" header="0.39370078740157483" footer="0.31496062992125984"/>
  <pageSetup paperSize="9" scale="52" orientation="portrait" r:id="rId1"/>
  <colBreaks count="1" manualBreakCount="1">
    <brk id="13" max="45" man="1"/>
  </colBreaks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2023-01-11T11:47:25Z</dcterms:modified>
</cp:coreProperties>
</file>