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L21"/>
  <c r="H20"/>
  <c r="I20" s="1"/>
  <c r="J20" s="1"/>
  <c r="H21"/>
  <c r="I21"/>
  <c r="J21" s="1"/>
  <c r="H22"/>
  <c r="I22" s="1"/>
  <c r="J22" s="1"/>
  <c r="L22"/>
  <c r="M22"/>
  <c r="M21"/>
  <c r="L20"/>
  <c r="H35"/>
  <c r="I35"/>
  <c r="J35" s="1"/>
  <c r="H23"/>
  <c r="I23"/>
  <c r="J23" s="1"/>
  <c r="I29"/>
  <c r="J29" s="1"/>
  <c r="H31"/>
  <c r="I31" s="1"/>
  <c r="J31" s="1"/>
  <c r="A31"/>
  <c r="H30"/>
  <c r="I30" s="1"/>
  <c r="J30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2" l="1"/>
  <c r="N33"/>
  <c r="N36" s="1"/>
  <c r="J10"/>
  <c r="I26"/>
  <c r="J26"/>
  <c r="J33" s="1"/>
  <c r="J36" s="1"/>
  <c r="I32"/>
  <c r="I33" l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<sst xmlns="http://schemas.openxmlformats.org/spreadsheetml/2006/main" count="104" uniqueCount="67">
  <si>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</si>
  <si>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</si>
  <si>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</si>
  <si>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</si>
  <si>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</si>
  <si>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</si>
  <si>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</si>
  <si>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</si>
  <si>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</si>
  <si>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</si>
  <si>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</si>
  <si>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</si>
  <si>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</si>
  <si>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</si>
  <si>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</si>
  <si>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</si>
  <si>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</si>
  <si>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</si>
  <si>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</si>
  <si>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</si>
  <si>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</si>
  <si>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</si>
  <si>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</si>
  <si>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</si>
  <si>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</si>
  <si>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</si>
  <si>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</si>
  <si>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</si>
  <si>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</si>
  <si>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</si>
  <si>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</si>
  <si>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</si>
  <si>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</si>
  <si>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</si>
  <si>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</si>
  <si>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</si>
  <si>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</si>
  <si>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</si>
  <si>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</si>
  <si>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</si>
  <si>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</si>
  <si>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</si>
  <si>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</si>
  <si>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</si>
  <si>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</si>
  <si>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</si>
  <si>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</si>
  <si>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Мервинская д. 164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</si>
  <si>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</si>
  <si>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</si>
  <si>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Аварийное обслуживание, непредвиденные работы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</si>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</sst>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view="pageBreakPreview" zoomScale="75" zoomScaleNormal="100" zoomScaleSheetLayoutView="75" workbookViewId="0">
      <selection activeCell="T7" sqref="T7"/>
    </sheetView>
  </sheetViews>
  <sheetFormatPr defaultColWidth="8.85546875" defaultRowHeight="15.75"/>
  <cols>
    <col min="1" max="1" width="9.85546875" style="2" customWidth="1"/>
    <col min="2" max="2" width="38.85546875" style="2" customWidth="1"/>
    <col min="3" max="3" width="22.570312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6.5703125" style="36" hidden="1" customWidth="1"/>
    <col min="9" max="9" width="16.5703125" style="26" hidden="1" customWidth="1"/>
    <col min="10" max="10" width="16.5703125" style="45" hidden="1" customWidth="1"/>
    <col min="11" max="13" width="16.5703125" style="26" hidden="1" customWidth="1"/>
    <col min="14" max="14" width="16.85546875" style="2" customWidth="1"/>
    <col min="15" max="16384" width="8.85546875" style="2"/>
  </cols>
  <sheetData>
    <row r="1" spans="1:16">
      <c r="B1" s="2" t="s">
        <v>44</v>
      </c>
      <c r="F1" s="82"/>
      <c r="G1" s="7"/>
      <c r="H1" s="25" t="s">
        <v>34</v>
      </c>
    </row>
    <row r="2" spans="1:16">
      <c r="E2" s="99" t="s">
        <v>35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5" customHeight="1">
      <c r="A3" s="85" t="s">
        <v>66</v>
      </c>
      <c r="B3" s="85"/>
      <c r="C3" s="85"/>
      <c r="D3" s="85"/>
      <c r="E3" s="85"/>
      <c r="F3" s="85"/>
      <c r="G3" s="85"/>
      <c r="H3" s="85"/>
      <c r="I3" s="85"/>
    </row>
    <row r="4" spans="1:16" s="38" customFormat="1" ht="39" customHeight="1">
      <c r="A4" s="85"/>
      <c r="B4" s="85"/>
      <c r="C4" s="85"/>
      <c r="D4" s="85"/>
      <c r="E4" s="85"/>
      <c r="F4" s="85"/>
      <c r="G4" s="85"/>
      <c r="H4" s="85"/>
      <c r="I4" s="85"/>
      <c r="J4" s="46"/>
      <c r="K4" s="37"/>
      <c r="L4" s="37"/>
      <c r="M4" s="37"/>
    </row>
    <row r="5" spans="1:16" ht="20.25" customHeight="1">
      <c r="A5" s="8"/>
      <c r="B5" s="8" t="s">
        <v>47</v>
      </c>
      <c r="C5" s="8" t="s">
        <v>28</v>
      </c>
      <c r="D5" s="9">
        <v>6572.3</v>
      </c>
      <c r="E5" s="9">
        <v>6572.3</v>
      </c>
      <c r="F5" s="10"/>
      <c r="G5" s="10"/>
      <c r="H5" s="27"/>
      <c r="I5" s="28"/>
      <c r="K5" s="28"/>
      <c r="L5" s="28"/>
    </row>
    <row r="6" spans="1:16" ht="20.25" customHeight="1">
      <c r="A6" s="90" t="s">
        <v>33</v>
      </c>
      <c r="B6" s="90"/>
      <c r="C6" s="90"/>
      <c r="D6" s="90"/>
      <c r="E6" s="90"/>
      <c r="F6" s="90"/>
      <c r="G6" s="90"/>
      <c r="H6" s="90"/>
      <c r="I6" s="90"/>
      <c r="K6" s="84" t="s">
        <v>46</v>
      </c>
      <c r="L6" s="84"/>
      <c r="M6" s="84"/>
    </row>
    <row r="7" spans="1:16" ht="53.45" customHeight="1">
      <c r="A7" s="11" t="s">
        <v>22</v>
      </c>
      <c r="B7" s="11" t="s">
        <v>23</v>
      </c>
      <c r="C7" s="11" t="s">
        <v>56</v>
      </c>
      <c r="D7" s="11" t="s">
        <v>57</v>
      </c>
      <c r="E7" s="11" t="s">
        <v>58</v>
      </c>
      <c r="F7" s="12" t="s">
        <v>54</v>
      </c>
      <c r="G7" s="12" t="s">
        <v>59</v>
      </c>
      <c r="H7" s="29" t="s">
        <v>32</v>
      </c>
      <c r="I7" s="24" t="s">
        <v>24</v>
      </c>
      <c r="J7" s="44" t="s">
        <v>41</v>
      </c>
      <c r="K7" s="39" t="s">
        <v>45</v>
      </c>
      <c r="L7" s="39"/>
      <c r="M7" s="75"/>
      <c r="N7" s="44" t="s">
        <v>41</v>
      </c>
    </row>
    <row r="8" spans="1:16" ht="63.75" customHeight="1">
      <c r="A8" s="11">
        <v>1</v>
      </c>
      <c r="B8" s="13" t="s">
        <v>12</v>
      </c>
      <c r="C8" s="11" t="s">
        <v>26</v>
      </c>
      <c r="D8" s="6">
        <v>0.33</v>
      </c>
      <c r="E8" s="6">
        <v>6572.3</v>
      </c>
      <c r="F8" s="12" t="s">
        <v>27</v>
      </c>
      <c r="G8" s="12">
        <v>12</v>
      </c>
      <c r="H8" s="30">
        <f t="shared" ref="H8:H25" si="0">D8*E8</f>
        <v>2168.8590000000004</v>
      </c>
      <c r="I8" s="24">
        <f t="shared" ref="I8:I25" si="1">H8*G8</f>
        <v>26026.308000000005</v>
      </c>
      <c r="J8" s="47">
        <f>I8/G8/E8</f>
        <v>0.33000000000000007</v>
      </c>
      <c r="K8" s="39"/>
      <c r="L8" s="39"/>
      <c r="M8" s="75"/>
      <c r="N8" s="78">
        <f>J8*1.04*1.092*1.072</f>
        <v>0.40175815680000015</v>
      </c>
    </row>
    <row r="9" spans="1:16" ht="63">
      <c r="A9" s="11">
        <f t="shared" ref="A9:A25" si="2">A8+1</f>
        <v>2</v>
      </c>
      <c r="B9" s="43" t="s">
        <v>52</v>
      </c>
      <c r="C9" s="11" t="s">
        <v>26</v>
      </c>
      <c r="D9" s="6">
        <v>0.08</v>
      </c>
      <c r="E9" s="6">
        <v>6572.3</v>
      </c>
      <c r="F9" s="12" t="s">
        <v>27</v>
      </c>
      <c r="G9" s="12">
        <v>12</v>
      </c>
      <c r="H9" s="30">
        <f t="shared" si="0"/>
        <v>525.78399999999999</v>
      </c>
      <c r="I9" s="24">
        <f t="shared" si="1"/>
        <v>6309.4079999999994</v>
      </c>
      <c r="J9" s="47">
        <f t="shared" ref="J9:J25" si="3">I9/G9/E9</f>
        <v>0.08</v>
      </c>
      <c r="K9" s="39"/>
      <c r="L9" s="39"/>
      <c r="M9" s="75"/>
      <c r="N9" s="78">
        <f t="shared" ref="N9:N25" si="4">J9*1.04*1.092*1.072</f>
        <v>9.7395916800000024E-2</v>
      </c>
    </row>
    <row r="10" spans="1:16" ht="63">
      <c r="A10" s="11">
        <f t="shared" si="2"/>
        <v>3</v>
      </c>
      <c r="B10" s="13" t="s">
        <v>13</v>
      </c>
      <c r="C10" s="11" t="s">
        <v>36</v>
      </c>
      <c r="D10" s="6">
        <v>0.16</v>
      </c>
      <c r="E10" s="6">
        <v>6572.3</v>
      </c>
      <c r="F10" s="12" t="s">
        <v>27</v>
      </c>
      <c r="G10" s="12">
        <v>12</v>
      </c>
      <c r="H10" s="30">
        <f t="shared" si="0"/>
        <v>1051.568</v>
      </c>
      <c r="I10" s="24">
        <f t="shared" si="1"/>
        <v>12618.815999999999</v>
      </c>
      <c r="J10" s="47">
        <f t="shared" si="3"/>
        <v>0.16</v>
      </c>
      <c r="K10" s="39"/>
      <c r="L10" s="39"/>
      <c r="M10" s="75"/>
      <c r="N10" s="78">
        <f t="shared" si="4"/>
        <v>0.19479183360000005</v>
      </c>
    </row>
    <row r="11" spans="1:16" ht="30" customHeight="1">
      <c r="A11" s="11">
        <f t="shared" si="2"/>
        <v>4</v>
      </c>
      <c r="B11" s="13" t="s">
        <v>14</v>
      </c>
      <c r="C11" s="11" t="s">
        <v>37</v>
      </c>
      <c r="D11" s="6">
        <v>7.0000000000000007E-2</v>
      </c>
      <c r="E11" s="6">
        <v>6572.3</v>
      </c>
      <c r="F11" s="12" t="s">
        <v>27</v>
      </c>
      <c r="G11" s="12">
        <v>12</v>
      </c>
      <c r="H11" s="30">
        <f t="shared" si="0"/>
        <v>460.06100000000004</v>
      </c>
      <c r="I11" s="24">
        <f t="shared" si="1"/>
        <v>5520.732</v>
      </c>
      <c r="J11" s="47">
        <f t="shared" si="3"/>
        <v>6.9999999999999993E-2</v>
      </c>
      <c r="K11" s="39"/>
      <c r="L11" s="39"/>
      <c r="M11" s="75"/>
      <c r="N11" s="78">
        <f t="shared" si="4"/>
        <v>8.5221427200000005E-2</v>
      </c>
    </row>
    <row r="12" spans="1:16" ht="78.75">
      <c r="A12" s="11">
        <f t="shared" si="2"/>
        <v>5</v>
      </c>
      <c r="B12" s="13" t="s">
        <v>15</v>
      </c>
      <c r="C12" s="11" t="s">
        <v>38</v>
      </c>
      <c r="D12" s="6">
        <v>0.04</v>
      </c>
      <c r="E12" s="6">
        <v>6572.3</v>
      </c>
      <c r="F12" s="12" t="s">
        <v>27</v>
      </c>
      <c r="G12" s="12">
        <v>12</v>
      </c>
      <c r="H12" s="30">
        <f t="shared" si="0"/>
        <v>262.892</v>
      </c>
      <c r="I12" s="24">
        <f t="shared" si="1"/>
        <v>3154.7039999999997</v>
      </c>
      <c r="J12" s="47">
        <f t="shared" si="3"/>
        <v>0.04</v>
      </c>
      <c r="K12" s="39"/>
      <c r="L12" s="39"/>
      <c r="M12" s="75"/>
      <c r="N12" s="78">
        <f t="shared" si="4"/>
        <v>4.8697958400000012E-2</v>
      </c>
    </row>
    <row r="13" spans="1:16" ht="63">
      <c r="A13" s="11">
        <f t="shared" si="2"/>
        <v>6</v>
      </c>
      <c r="B13" s="13" t="s">
        <v>16</v>
      </c>
      <c r="C13" s="11" t="s">
        <v>39</v>
      </c>
      <c r="D13" s="6">
        <v>0.2</v>
      </c>
      <c r="E13" s="6">
        <v>6572.3</v>
      </c>
      <c r="F13" s="12" t="s">
        <v>27</v>
      </c>
      <c r="G13" s="12">
        <v>12</v>
      </c>
      <c r="H13" s="30">
        <f t="shared" si="0"/>
        <v>1314.46</v>
      </c>
      <c r="I13" s="24">
        <f t="shared" si="1"/>
        <v>15773.52</v>
      </c>
      <c r="J13" s="47">
        <f t="shared" si="3"/>
        <v>0.2</v>
      </c>
      <c r="K13" s="39"/>
      <c r="L13" s="39"/>
      <c r="M13" s="75"/>
      <c r="N13" s="78">
        <f t="shared" si="4"/>
        <v>0.24348979200000004</v>
      </c>
    </row>
    <row r="14" spans="1:16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6572.3</v>
      </c>
      <c r="F14" s="12" t="s">
        <v>27</v>
      </c>
      <c r="G14" s="12">
        <v>12</v>
      </c>
      <c r="H14" s="30">
        <f t="shared" si="0"/>
        <v>1183.0140000000001</v>
      </c>
      <c r="I14" s="24">
        <f t="shared" si="1"/>
        <v>14196.168000000001</v>
      </c>
      <c r="J14" s="47">
        <f t="shared" si="3"/>
        <v>0.18000000000000002</v>
      </c>
      <c r="K14" s="39"/>
      <c r="L14" s="39"/>
      <c r="M14" s="75"/>
      <c r="N14" s="78">
        <f t="shared" si="4"/>
        <v>0.21914081280000008</v>
      </c>
    </row>
    <row r="15" spans="1:16" ht="63">
      <c r="A15" s="11">
        <f t="shared" si="2"/>
        <v>8</v>
      </c>
      <c r="B15" s="13" t="s">
        <v>48</v>
      </c>
      <c r="C15" s="11" t="s">
        <v>5</v>
      </c>
      <c r="D15" s="6">
        <v>0.19</v>
      </c>
      <c r="E15" s="6">
        <v>6572.3</v>
      </c>
      <c r="F15" s="12" t="s">
        <v>27</v>
      </c>
      <c r="G15" s="12">
        <v>12</v>
      </c>
      <c r="H15" s="30">
        <f t="shared" si="0"/>
        <v>1248.7370000000001</v>
      </c>
      <c r="I15" s="24">
        <f t="shared" si="1"/>
        <v>14984.844000000001</v>
      </c>
      <c r="J15" s="47">
        <f t="shared" si="3"/>
        <v>0.19</v>
      </c>
      <c r="K15" s="39"/>
      <c r="L15" s="39"/>
      <c r="M15" s="75"/>
      <c r="N15" s="78">
        <f t="shared" si="4"/>
        <v>0.23131530240000001</v>
      </c>
    </row>
    <row r="16" spans="1:16" ht="33" customHeight="1">
      <c r="A16" s="11">
        <f t="shared" si="2"/>
        <v>9</v>
      </c>
      <c r="B16" s="13" t="s">
        <v>50</v>
      </c>
      <c r="C16" s="11" t="s">
        <v>26</v>
      </c>
      <c r="D16" s="6">
        <v>0.52</v>
      </c>
      <c r="E16" s="6">
        <v>6572.3</v>
      </c>
      <c r="F16" s="12" t="s">
        <v>53</v>
      </c>
      <c r="G16" s="12">
        <v>12</v>
      </c>
      <c r="H16" s="30">
        <f t="shared" si="0"/>
        <v>3417.596</v>
      </c>
      <c r="I16" s="24">
        <f t="shared" si="1"/>
        <v>41011.152000000002</v>
      </c>
      <c r="J16" s="47">
        <f t="shared" si="3"/>
        <v>0.52</v>
      </c>
      <c r="K16" s="39"/>
      <c r="L16" s="39"/>
      <c r="M16" s="75"/>
      <c r="N16" s="78">
        <f t="shared" si="4"/>
        <v>0.63307345920000013</v>
      </c>
    </row>
    <row r="17" spans="1:15" ht="33" customHeight="1">
      <c r="A17" s="11">
        <f t="shared" si="2"/>
        <v>10</v>
      </c>
      <c r="B17" s="13" t="s">
        <v>42</v>
      </c>
      <c r="C17" s="11" t="s">
        <v>43</v>
      </c>
      <c r="D17" s="6">
        <v>0.44</v>
      </c>
      <c r="E17" s="6">
        <v>6572.3</v>
      </c>
      <c r="F17" s="12" t="s">
        <v>53</v>
      </c>
      <c r="G17" s="12">
        <v>12</v>
      </c>
      <c r="H17" s="30">
        <f t="shared" si="0"/>
        <v>2891.8119999999999</v>
      </c>
      <c r="I17" s="24">
        <f t="shared" si="1"/>
        <v>34701.743999999999</v>
      </c>
      <c r="J17" s="47">
        <f t="shared" si="3"/>
        <v>0.43999999999999995</v>
      </c>
      <c r="K17" s="39"/>
      <c r="L17" s="39"/>
      <c r="M17" s="75"/>
      <c r="N17" s="78">
        <f t="shared" si="4"/>
        <v>0.5356775424000001</v>
      </c>
    </row>
    <row r="18" spans="1:15" ht="41.25" customHeight="1">
      <c r="A18" s="11">
        <f t="shared" si="2"/>
        <v>11</v>
      </c>
      <c r="B18" s="13" t="s">
        <v>17</v>
      </c>
      <c r="C18" s="11" t="s">
        <v>5</v>
      </c>
      <c r="D18" s="6">
        <v>0.05</v>
      </c>
      <c r="E18" s="6">
        <v>6572.3</v>
      </c>
      <c r="F18" s="12" t="s">
        <v>1</v>
      </c>
      <c r="G18" s="12">
        <v>12</v>
      </c>
      <c r="H18" s="30">
        <f t="shared" si="0"/>
        <v>328.61500000000001</v>
      </c>
      <c r="I18" s="24">
        <f t="shared" si="1"/>
        <v>3943.38</v>
      </c>
      <c r="J18" s="47">
        <f t="shared" si="3"/>
        <v>0.05</v>
      </c>
      <c r="K18" s="39"/>
      <c r="L18" s="39"/>
      <c r="M18" s="75"/>
      <c r="N18" s="78">
        <f t="shared" si="4"/>
        <v>6.087244800000001E-2</v>
      </c>
    </row>
    <row r="19" spans="1:15" ht="79.5" customHeight="1">
      <c r="A19" s="11">
        <f t="shared" si="2"/>
        <v>12</v>
      </c>
      <c r="B19" s="13" t="s">
        <v>18</v>
      </c>
      <c r="C19" s="11" t="s">
        <v>5</v>
      </c>
      <c r="D19" s="6">
        <v>0.08</v>
      </c>
      <c r="E19" s="6">
        <v>6572.3</v>
      </c>
      <c r="F19" s="12" t="s">
        <v>62</v>
      </c>
      <c r="G19" s="12">
        <v>12</v>
      </c>
      <c r="H19" s="30">
        <f t="shared" si="0"/>
        <v>525.78399999999999</v>
      </c>
      <c r="I19" s="24">
        <f t="shared" si="1"/>
        <v>6309.4079999999994</v>
      </c>
      <c r="J19" s="47">
        <f t="shared" si="3"/>
        <v>0.08</v>
      </c>
      <c r="K19" s="39"/>
      <c r="L19" s="39"/>
      <c r="M19" s="75"/>
      <c r="N19" s="78">
        <f t="shared" si="4"/>
        <v>9.7395916800000024E-2</v>
      </c>
    </row>
    <row r="20" spans="1:15" ht="47.25">
      <c r="A20" s="11">
        <f t="shared" si="2"/>
        <v>13</v>
      </c>
      <c r="B20" s="13" t="s">
        <v>2</v>
      </c>
      <c r="C20" s="11" t="s">
        <v>40</v>
      </c>
      <c r="D20" s="6">
        <v>0.55000000000000004</v>
      </c>
      <c r="E20" s="6">
        <v>6572.3</v>
      </c>
      <c r="F20" s="12" t="s">
        <v>0</v>
      </c>
      <c r="G20" s="12">
        <v>12</v>
      </c>
      <c r="H20" s="30">
        <f t="shared" si="0"/>
        <v>3614.7650000000003</v>
      </c>
      <c r="I20" s="24">
        <f t="shared" si="1"/>
        <v>43377.180000000008</v>
      </c>
      <c r="J20" s="47">
        <f t="shared" si="3"/>
        <v>0.55000000000000016</v>
      </c>
      <c r="K20" s="39">
        <v>42100</v>
      </c>
      <c r="L20" s="39">
        <f>K20/12/E20</f>
        <v>0.53380602427359269</v>
      </c>
      <c r="M20" s="75"/>
      <c r="N20" s="94">
        <f t="shared" si="4"/>
        <v>0.66959692800000037</v>
      </c>
      <c r="O20" s="95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3.1199999999999997</v>
      </c>
      <c r="E21" s="6">
        <v>6572.3</v>
      </c>
      <c r="F21" s="12" t="s">
        <v>53</v>
      </c>
      <c r="G21" s="12">
        <v>12</v>
      </c>
      <c r="H21" s="30">
        <f t="shared" si="0"/>
        <v>20505.575999999997</v>
      </c>
      <c r="I21" s="24">
        <f t="shared" si="1"/>
        <v>246066.91199999995</v>
      </c>
      <c r="J21" s="47">
        <f t="shared" si="3"/>
        <v>3.1199999999999997</v>
      </c>
      <c r="K21" s="39">
        <v>752.5</v>
      </c>
      <c r="L21" s="39">
        <f>(13800*1.302+635+42.41)*12</f>
        <v>223740.12000000002</v>
      </c>
      <c r="M21" s="75">
        <f>L21*0.06+L21</f>
        <v>237164.52720000001</v>
      </c>
      <c r="N21" s="78">
        <f t="shared" si="4"/>
        <v>3.7984407552000001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2.95</v>
      </c>
      <c r="E22" s="6">
        <v>6572.3</v>
      </c>
      <c r="F22" s="12" t="s">
        <v>6</v>
      </c>
      <c r="G22" s="12">
        <v>12</v>
      </c>
      <c r="H22" s="30">
        <f t="shared" si="0"/>
        <v>19388.285000000003</v>
      </c>
      <c r="I22" s="24">
        <f t="shared" si="1"/>
        <v>232659.42000000004</v>
      </c>
      <c r="J22" s="47">
        <f t="shared" si="3"/>
        <v>2.9500000000000006</v>
      </c>
      <c r="K22" s="39">
        <v>1356.4</v>
      </c>
      <c r="L22" s="39">
        <f>(10324.86+655+488.82)*12</f>
        <v>137624.16</v>
      </c>
      <c r="M22" s="75">
        <f>L22*0.06+L22</f>
        <v>145881.6096</v>
      </c>
      <c r="N22" s="78">
        <f t="shared" si="4"/>
        <v>3.5914744320000014</v>
      </c>
    </row>
    <row r="23" spans="1:15">
      <c r="A23" s="11">
        <f t="shared" si="2"/>
        <v>16</v>
      </c>
      <c r="B23" s="14" t="s">
        <v>19</v>
      </c>
      <c r="C23" s="5" t="s">
        <v>26</v>
      </c>
      <c r="D23" s="6">
        <v>1.33</v>
      </c>
      <c r="E23" s="6">
        <v>6572.3</v>
      </c>
      <c r="F23" s="12" t="s">
        <v>53</v>
      </c>
      <c r="G23" s="12">
        <v>12</v>
      </c>
      <c r="H23" s="30">
        <f t="shared" si="0"/>
        <v>8741.1590000000015</v>
      </c>
      <c r="I23" s="24">
        <f t="shared" si="1"/>
        <v>104893.90800000002</v>
      </c>
      <c r="J23" s="47">
        <f t="shared" si="3"/>
        <v>1.3300000000000003</v>
      </c>
      <c r="K23" s="39"/>
      <c r="L23" s="39"/>
      <c r="M23" s="75"/>
      <c r="N23" s="78">
        <f t="shared" si="4"/>
        <v>1.6192071168000008</v>
      </c>
    </row>
    <row r="24" spans="1:15">
      <c r="A24" s="11">
        <f t="shared" si="2"/>
        <v>17</v>
      </c>
      <c r="B24" s="14" t="s">
        <v>20</v>
      </c>
      <c r="C24" s="5" t="s">
        <v>29</v>
      </c>
      <c r="D24" s="6">
        <v>0.13</v>
      </c>
      <c r="E24" s="6">
        <v>6572.3</v>
      </c>
      <c r="F24" s="12" t="s">
        <v>53</v>
      </c>
      <c r="G24" s="12">
        <v>12</v>
      </c>
      <c r="H24" s="30">
        <f t="shared" si="0"/>
        <v>854.399</v>
      </c>
      <c r="I24" s="24">
        <f t="shared" si="1"/>
        <v>10252.788</v>
      </c>
      <c r="J24" s="47">
        <f t="shared" si="3"/>
        <v>0.13</v>
      </c>
      <c r="K24" s="39"/>
      <c r="L24" s="39"/>
      <c r="M24" s="75"/>
      <c r="N24" s="78">
        <f t="shared" si="4"/>
        <v>0.15826836480000003</v>
      </c>
    </row>
    <row r="25" spans="1:15" ht="34.5" customHeight="1">
      <c r="A25" s="11">
        <f t="shared" si="2"/>
        <v>18</v>
      </c>
      <c r="B25" s="14" t="s">
        <v>21</v>
      </c>
      <c r="C25" s="4" t="s">
        <v>26</v>
      </c>
      <c r="D25" s="6">
        <v>1.27</v>
      </c>
      <c r="E25" s="6">
        <v>6572.3</v>
      </c>
      <c r="F25" s="12" t="s">
        <v>53</v>
      </c>
      <c r="G25" s="12">
        <v>12</v>
      </c>
      <c r="H25" s="30">
        <f t="shared" si="0"/>
        <v>8346.8209999999999</v>
      </c>
      <c r="I25" s="24">
        <f t="shared" si="1"/>
        <v>100161.852</v>
      </c>
      <c r="J25" s="47">
        <f t="shared" si="3"/>
        <v>1.27</v>
      </c>
      <c r="K25" s="39"/>
      <c r="L25" s="39"/>
      <c r="M25" s="75"/>
      <c r="N25" s="78">
        <f t="shared" si="4"/>
        <v>1.5461601792000002</v>
      </c>
    </row>
    <row r="26" spans="1:15" s="49" customFormat="1">
      <c r="A26" s="87" t="s">
        <v>60</v>
      </c>
      <c r="B26" s="91"/>
      <c r="C26" s="87"/>
      <c r="D26" s="87"/>
      <c r="E26" s="87"/>
      <c r="F26" s="87"/>
      <c r="G26" s="62"/>
      <c r="H26" s="62">
        <f>SUM(H8:H25)</f>
        <v>76830.187000000005</v>
      </c>
      <c r="I26" s="62">
        <f>SUM(I8:I25)</f>
        <v>921962.24399999995</v>
      </c>
      <c r="J26" s="62">
        <f>SUM(J8:J25)</f>
        <v>11.690000000000001</v>
      </c>
      <c r="K26" s="62">
        <f t="shared" ref="K26:M26" si="5">SUM(K8:K25)</f>
        <v>44208.9</v>
      </c>
      <c r="L26" s="62">
        <f t="shared" si="5"/>
        <v>361364.81380602426</v>
      </c>
      <c r="M26" s="62">
        <f t="shared" si="5"/>
        <v>383046.13679999998</v>
      </c>
      <c r="N26" s="81">
        <f>SUM(N8:N25)-0.005</f>
        <v>14.226978342400001</v>
      </c>
    </row>
    <row r="27" spans="1:15" s="38" customFormat="1">
      <c r="A27" s="92" t="s">
        <v>7</v>
      </c>
      <c r="B27" s="92"/>
      <c r="C27" s="92"/>
      <c r="D27" s="92"/>
      <c r="E27" s="92"/>
      <c r="F27" s="92"/>
      <c r="G27" s="92"/>
      <c r="H27" s="92"/>
      <c r="I27" s="92"/>
      <c r="J27" s="46"/>
      <c r="K27" s="37"/>
      <c r="L27" s="37"/>
      <c r="M27" s="37"/>
      <c r="N27" s="79"/>
    </row>
    <row r="28" spans="1:15" s="38" customFormat="1" ht="56.25" customHeight="1">
      <c r="A28" s="50" t="s">
        <v>22</v>
      </c>
      <c r="B28" s="50" t="s">
        <v>23</v>
      </c>
      <c r="C28" s="50" t="s">
        <v>56</v>
      </c>
      <c r="D28" s="50" t="s">
        <v>57</v>
      </c>
      <c r="E28" s="50" t="s">
        <v>58</v>
      </c>
      <c r="F28" s="51" t="s">
        <v>54</v>
      </c>
      <c r="G28" s="51" t="s">
        <v>59</v>
      </c>
      <c r="H28" s="52" t="s">
        <v>32</v>
      </c>
      <c r="I28" s="53" t="s">
        <v>24</v>
      </c>
      <c r="J28" s="54" t="s">
        <v>41</v>
      </c>
      <c r="K28" s="52"/>
      <c r="L28" s="52"/>
      <c r="M28" s="76"/>
      <c r="N28" s="44" t="s">
        <v>41</v>
      </c>
    </row>
    <row r="29" spans="1:15" s="38" customFormat="1" ht="28.15" customHeight="1">
      <c r="A29" s="50">
        <v>1</v>
      </c>
      <c r="B29" s="55" t="s">
        <v>7</v>
      </c>
      <c r="C29" s="56"/>
      <c r="D29" s="57">
        <v>1.18</v>
      </c>
      <c r="E29" s="50">
        <v>6572.3</v>
      </c>
      <c r="F29" s="51" t="s">
        <v>31</v>
      </c>
      <c r="G29" s="51">
        <v>12</v>
      </c>
      <c r="H29" s="58"/>
      <c r="I29" s="53">
        <f>D29*E29*G29</f>
        <v>93063.767999999996</v>
      </c>
      <c r="J29" s="59">
        <f>I29/G29/E29</f>
        <v>1.18</v>
      </c>
      <c r="K29" s="52"/>
      <c r="L29" s="52"/>
      <c r="M29" s="76"/>
      <c r="N29" s="79">
        <f>J29*1.04*1.092*1.072</f>
        <v>1.4365897728000003</v>
      </c>
    </row>
    <row r="30" spans="1:15" s="38" customFormat="1" ht="32.25" customHeight="1">
      <c r="A30" s="50">
        <v>2</v>
      </c>
      <c r="B30" s="60" t="s">
        <v>10</v>
      </c>
      <c r="C30" s="50" t="s">
        <v>9</v>
      </c>
      <c r="D30" s="83">
        <f>15.97*1.072</f>
        <v>17.11984</v>
      </c>
      <c r="E30" s="57">
        <v>2830.8</v>
      </c>
      <c r="F30" s="51" t="s">
        <v>31</v>
      </c>
      <c r="G30" s="51">
        <v>1</v>
      </c>
      <c r="H30" s="58">
        <f>D30*E30</f>
        <v>48462.843072000003</v>
      </c>
      <c r="I30" s="53">
        <f>H30*G30</f>
        <v>48462.843072000003</v>
      </c>
      <c r="J30" s="59">
        <f>I30/E29/12</f>
        <v>0.61448355309404623</v>
      </c>
      <c r="K30" s="52"/>
      <c r="L30" s="52"/>
      <c r="M30" s="76"/>
      <c r="N30" s="79">
        <f>D30*E30/E29/12</f>
        <v>0.61448355309404623</v>
      </c>
    </row>
    <row r="31" spans="1:15" s="38" customFormat="1" ht="27" customHeight="1">
      <c r="A31" s="50">
        <f>A30+1</f>
        <v>3</v>
      </c>
      <c r="B31" s="60" t="s">
        <v>11</v>
      </c>
      <c r="C31" s="50" t="s">
        <v>9</v>
      </c>
      <c r="D31" s="83">
        <f>11.52*1.072</f>
        <v>12.34944</v>
      </c>
      <c r="E31" s="57">
        <v>2830.8</v>
      </c>
      <c r="F31" s="51" t="s">
        <v>31</v>
      </c>
      <c r="G31" s="51">
        <v>1</v>
      </c>
      <c r="H31" s="58">
        <f>D31*E31</f>
        <v>34958.794752000002</v>
      </c>
      <c r="I31" s="53">
        <f>H31*G31</f>
        <v>34958.794752000002</v>
      </c>
      <c r="J31" s="59">
        <f>I31/12/E29</f>
        <v>0.44325926935775906</v>
      </c>
      <c r="K31" s="52"/>
      <c r="L31" s="52"/>
      <c r="M31" s="76"/>
      <c r="N31" s="79">
        <f>D31*E31/E29/12</f>
        <v>0.44325926935775906</v>
      </c>
    </row>
    <row r="32" spans="1:15" s="61" customFormat="1">
      <c r="A32" s="86" t="s">
        <v>60</v>
      </c>
      <c r="B32" s="86"/>
      <c r="C32" s="86"/>
      <c r="D32" s="86"/>
      <c r="E32" s="86"/>
      <c r="F32" s="86"/>
      <c r="G32" s="64"/>
      <c r="H32" s="65"/>
      <c r="I32" s="71">
        <f>SUM(I29:I31)</f>
        <v>176485.40582400002</v>
      </c>
      <c r="J32" s="66">
        <f>SUM(J29:J31)</f>
        <v>2.2377428224518052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66">
        <f>SUM(N29:N31)</f>
        <v>2.4943325952518056</v>
      </c>
    </row>
    <row r="33" spans="1:14" s="49" customFormat="1">
      <c r="A33" s="87" t="s">
        <v>25</v>
      </c>
      <c r="B33" s="87"/>
      <c r="C33" s="87"/>
      <c r="D33" s="87"/>
      <c r="E33" s="87"/>
      <c r="F33" s="87"/>
      <c r="G33" s="67">
        <f>I33/12/E29</f>
        <v>13.927742822451805</v>
      </c>
      <c r="H33" s="62"/>
      <c r="I33" s="72">
        <f>I26+I32</f>
        <v>1098447.649824</v>
      </c>
      <c r="J33" s="63">
        <f>J26+J32</f>
        <v>13.927742822451807</v>
      </c>
      <c r="K33" s="63">
        <f t="shared" ref="K33:N33" si="7">K26+K32</f>
        <v>44208.9</v>
      </c>
      <c r="L33" s="63">
        <f t="shared" si="7"/>
        <v>361364.81380602426</v>
      </c>
      <c r="M33" s="63">
        <f t="shared" si="7"/>
        <v>383046.13679999998</v>
      </c>
      <c r="N33" s="63">
        <f t="shared" si="7"/>
        <v>16.721310937651808</v>
      </c>
    </row>
    <row r="34" spans="1:14">
      <c r="A34" s="89" t="s">
        <v>61</v>
      </c>
      <c r="B34" s="89"/>
      <c r="C34" s="89"/>
      <c r="D34" s="89"/>
      <c r="E34" s="89"/>
      <c r="F34" s="89"/>
      <c r="G34" s="89"/>
      <c r="H34" s="89"/>
      <c r="I34" s="89"/>
      <c r="N34" s="78"/>
    </row>
    <row r="35" spans="1:14" s="23" customFormat="1" ht="78.75">
      <c r="A35" s="41">
        <v>1</v>
      </c>
      <c r="B35" s="42" t="s">
        <v>65</v>
      </c>
      <c r="C35" s="21" t="s">
        <v>26</v>
      </c>
      <c r="D35" s="22">
        <v>1.61</v>
      </c>
      <c r="E35" s="6">
        <v>6572.3</v>
      </c>
      <c r="F35" s="74" t="s">
        <v>8</v>
      </c>
      <c r="G35" s="12">
        <v>12</v>
      </c>
      <c r="H35" s="30">
        <f>D35*E35</f>
        <v>10581.403</v>
      </c>
      <c r="I35" s="24">
        <f>H35*G35</f>
        <v>126976.83600000001</v>
      </c>
      <c r="J35" s="47">
        <f>I35/G35/E35</f>
        <v>1.61</v>
      </c>
      <c r="K35" s="40"/>
      <c r="L35" s="40"/>
      <c r="M35" s="77"/>
      <c r="N35" s="80">
        <v>1.82</v>
      </c>
    </row>
    <row r="36" spans="1:14" s="23" customFormat="1">
      <c r="A36" s="93" t="s">
        <v>64</v>
      </c>
      <c r="B36" s="93"/>
      <c r="C36" s="93"/>
      <c r="D36" s="93"/>
      <c r="E36" s="93"/>
      <c r="F36" s="93"/>
      <c r="G36" s="70">
        <f>G33+D35</f>
        <v>15.537742822451804</v>
      </c>
      <c r="H36" s="68"/>
      <c r="I36" s="69"/>
      <c r="J36" s="73">
        <f>J33+J35</f>
        <v>15.537742822451806</v>
      </c>
      <c r="K36" s="73">
        <f t="shared" ref="K36:N36" si="8">K33+K35</f>
        <v>44208.9</v>
      </c>
      <c r="L36" s="73">
        <f t="shared" si="8"/>
        <v>361364.81380602426</v>
      </c>
      <c r="M36" s="73">
        <f t="shared" si="8"/>
        <v>383046.13679999998</v>
      </c>
      <c r="N36" s="73">
        <f t="shared" si="8"/>
        <v>18.541310937651808</v>
      </c>
    </row>
    <row r="37" spans="1:14" ht="33" customHeight="1">
      <c r="A37" s="15" t="s">
        <v>30</v>
      </c>
      <c r="B37" s="96" t="s">
        <v>55</v>
      </c>
      <c r="C37" s="96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</row>
    <row r="38" spans="1:14">
      <c r="A38" s="16"/>
      <c r="B38" s="88"/>
      <c r="C38" s="88"/>
      <c r="D38" s="88"/>
      <c r="E38" s="88"/>
      <c r="F38" s="88"/>
      <c r="G38" s="88"/>
      <c r="H38" s="88"/>
      <c r="I38" s="88"/>
      <c r="J38" s="98"/>
      <c r="K38" s="98"/>
      <c r="L38" s="98"/>
      <c r="M38" s="98"/>
      <c r="N38" s="98"/>
    </row>
    <row r="39" spans="1:14" ht="17.25" customHeight="1">
      <c r="A39" s="16"/>
      <c r="B39" s="88"/>
      <c r="C39" s="88"/>
      <c r="D39" s="88"/>
      <c r="E39" s="88"/>
      <c r="F39" s="88"/>
      <c r="G39" s="88"/>
      <c r="H39" s="88"/>
      <c r="I39" s="88"/>
      <c r="J39" s="98"/>
      <c r="K39" s="98"/>
      <c r="L39" s="98"/>
      <c r="M39" s="98"/>
      <c r="N39" s="98"/>
    </row>
    <row r="40" spans="1:14">
      <c r="A40" s="16"/>
      <c r="B40" s="16"/>
      <c r="C40" s="16"/>
      <c r="D40" s="16"/>
      <c r="E40" s="16"/>
      <c r="F40" s="17"/>
      <c r="G40" s="17"/>
      <c r="H40" s="31"/>
      <c r="I40" s="32"/>
      <c r="K40" s="32"/>
      <c r="L40" s="32"/>
    </row>
    <row r="41" spans="1:14" s="3" customFormat="1">
      <c r="A41" s="18"/>
      <c r="B41" s="19"/>
      <c r="C41" s="18"/>
      <c r="D41" s="19"/>
      <c r="F41" s="20"/>
      <c r="G41" s="20"/>
      <c r="H41" s="33"/>
      <c r="I41" s="34"/>
      <c r="J41" s="48"/>
      <c r="K41" s="34"/>
      <c r="L41" s="34"/>
      <c r="M41" s="3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3"/>
      <c r="I42" s="34"/>
      <c r="J42" s="48"/>
      <c r="K42" s="34"/>
      <c r="L42" s="34"/>
      <c r="M42" s="35"/>
    </row>
  </sheetData>
  <mergeCells count="11">
    <mergeCell ref="E2:P2"/>
    <mergeCell ref="K6:M6"/>
    <mergeCell ref="A3:I4"/>
    <mergeCell ref="A32:F32"/>
    <mergeCell ref="A33:F33"/>
    <mergeCell ref="A34:I34"/>
    <mergeCell ref="A6:I6"/>
    <mergeCell ref="A26:F26"/>
    <mergeCell ref="A27:I27"/>
    <mergeCell ref="A36:F36"/>
    <mergeCell ref="B37:N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2024-02-02T11:34:27Z</cp:lastPrinted>
  <dcterms:created xsi:type="dcterms:W3CDTF">1996-10-08T23:32:33Z</dcterms:created>
  <dcterms:modified xsi:type="dcterms:W3CDTF">2024-02-02T11:34:31Z</dcterms:modified>
</cp:coreProperties>
</file>