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0" i="1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N32" s="1"/>
  <c r="D31"/>
  <c r="N31" s="1"/>
  <c r="N23"/>
  <c r="K37" l="1"/>
  <c r="L37"/>
  <c r="M37"/>
  <c r="K34"/>
  <c r="L34"/>
  <c r="M34"/>
  <c r="K33"/>
  <c r="L33"/>
  <c r="M33"/>
  <c r="K27"/>
  <c r="L27"/>
  <c r="M27"/>
  <c r="H21"/>
  <c r="I21" s="1"/>
  <c r="J21" s="1"/>
  <c r="H22"/>
  <c r="I22"/>
  <c r="J22" s="1"/>
  <c r="L22"/>
  <c r="M22" s="1"/>
  <c r="L21"/>
  <c r="L20"/>
  <c r="H36"/>
  <c r="I36" s="1"/>
  <c r="J36" s="1"/>
  <c r="I30"/>
  <c r="J30"/>
  <c r="H32"/>
  <c r="I32" s="1"/>
  <c r="J32" s="1"/>
  <c r="A32"/>
  <c r="H31"/>
  <c r="I31" s="1"/>
  <c r="M2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3"/>
  <c r="I23" s="1"/>
  <c r="J23" s="1"/>
  <c r="N27" s="1"/>
  <c r="H24"/>
  <c r="I24" s="1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N33" s="1"/>
  <c r="N34" s="1"/>
  <c r="N37" s="1"/>
  <c r="I33"/>
  <c r="I27"/>
  <c r="J8"/>
  <c r="J27" s="1"/>
  <c r="J33"/>
  <c r="H27"/>
  <c r="I34" l="1"/>
  <c r="G34" s="1"/>
  <c r="G37" s="1"/>
  <c r="J34"/>
  <c r="J37" s="1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<sst xmlns="http://schemas.openxmlformats.org/spreadsheetml/2006/main" count="105" uniqueCount="67">
  <si>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</si>
  <si>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</si>
  <si>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</si>
  <si>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</si>
  <si>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</si>
  <si>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</si>
  <si>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</si>
  <si>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</si>
  <si>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</si>
  <si>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</si>
  <si>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</si>
  <si>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</si>
  <si>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</si>
  <si>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</si>
  <si>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</si>
  <si>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</si>
  <si>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</si>
  <si>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</si>
  <si>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</si>
  <si>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</si>
  <si>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</si>
  <si>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</si>
  <si>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</si>
  <si>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</si>
  <si>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</si>
  <si>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</si>
  <si>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</si>
  <si>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</si>
  <si>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</si>
  <si>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</si>
  <si>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</si>
  <si>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</si>
  <si>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</si>
  <si>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</si>
  <si>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</si>
  <si>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</si>
  <si>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</si>
  <si>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</si>
  <si>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</si>
  <si>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</si>
  <si>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</si>
  <si>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</si>
  <si>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</si>
  <si>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</si>
  <si>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</si>
  <si>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</si>
  <si>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</si>
  <si>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</si>
  <si>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</si>
  <si>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 ИО</t>
  </si>
  <si>
    <t>г. Рязань ул. Костычева д. 12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</si>
  <si>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</si>
  <si>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</si>
  <si>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</si>
  <si>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</si>
  <si>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</si>
  <si>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</si>
  <si>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</si>
  <si>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 xml:space="preserve"> 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</si>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</sst>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4" fillId="3" borderId="4" xfId="0" applyFont="1" applyFill="1" applyBorder="1" applyAlignment="1">
      <alignment horizontal="right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right"/>
    </xf>
    <xf numFmtId="2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2" fontId="5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0" fillId="0" borderId="7" xfId="0" applyBorder="1" applyAlignment="1"/>
    <xf numFmtId="0" fontId="4" fillId="3" borderId="4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5" fillId="3" borderId="5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8" xfId="0" applyBorder="1" applyAlignment="1"/>
    <xf numFmtId="0" fontId="0" fillId="0" borderId="0" xfId="0" applyAlignment="1"/>
    <xf numFmtId="0" fontId="3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topLeftCell="A19" zoomScale="75" zoomScaleNormal="75" workbookViewId="0">
      <selection activeCell="A2" sqref="A2:P39"/>
    </sheetView>
  </sheetViews>
  <sheetFormatPr defaultColWidth="8.85546875" defaultRowHeight="15.75"/>
  <cols>
    <col min="1" max="1" width="15.42578125" style="1" customWidth="1"/>
    <col min="2" max="2" width="48" style="1" customWidth="1"/>
    <col min="3" max="3" width="17.5703125" style="1" customWidth="1"/>
    <col min="4" max="4" width="10" style="1" hidden="1" customWidth="1"/>
    <col min="5" max="5" width="11.140625" style="1" customWidth="1"/>
    <col min="6" max="6" width="23" style="27" customWidth="1"/>
    <col min="7" max="7" width="9.140625" style="27" hidden="1" customWidth="1"/>
    <col min="8" max="8" width="13" style="1" hidden="1" customWidth="1"/>
    <col min="9" max="9" width="15.5703125" style="1" hidden="1" customWidth="1"/>
    <col min="10" max="10" width="15.140625" style="1" hidden="1" customWidth="1"/>
    <col min="11" max="11" width="11.5703125" style="1" hidden="1" customWidth="1"/>
    <col min="12" max="12" width="16" style="1" hidden="1" customWidth="1"/>
    <col min="13" max="13" width="11.140625" style="1" hidden="1" customWidth="1"/>
    <col min="14" max="14" width="14.140625" style="68" customWidth="1"/>
    <col min="15" max="17" width="11" style="1" bestFit="1" customWidth="1"/>
    <col min="18" max="16384" width="8.85546875" style="1"/>
  </cols>
  <sheetData>
    <row r="1" spans="1:16">
      <c r="B1" s="1" t="s">
        <v>0</v>
      </c>
      <c r="F1" s="2"/>
      <c r="G1" s="2"/>
    </row>
    <row r="2" spans="1:16">
      <c r="E2" s="93" t="s">
        <v>1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s="3" customFormat="1" ht="18.75" customHeight="1">
      <c r="A3" s="80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6" s="3" customFormat="1" ht="29.2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6" ht="24.75" customHeight="1">
      <c r="A5" s="4"/>
      <c r="B5" s="4" t="s">
        <v>50</v>
      </c>
      <c r="C5" s="4" t="s">
        <v>2</v>
      </c>
      <c r="D5" s="5">
        <v>3928.8</v>
      </c>
      <c r="E5" s="4">
        <v>3928.8</v>
      </c>
      <c r="F5" s="6"/>
      <c r="G5" s="6"/>
      <c r="H5" s="7"/>
      <c r="I5" s="7"/>
      <c r="K5" s="4"/>
      <c r="L5" s="4"/>
    </row>
    <row r="6" spans="1:16" ht="20.25" customHeight="1">
      <c r="A6" s="83" t="s">
        <v>3</v>
      </c>
      <c r="B6" s="83"/>
      <c r="C6" s="83"/>
      <c r="D6" s="83"/>
      <c r="E6" s="83"/>
      <c r="F6" s="83"/>
      <c r="G6" s="83"/>
      <c r="H6" s="83"/>
      <c r="I6" s="83"/>
      <c r="K6" s="75" t="s">
        <v>48</v>
      </c>
      <c r="L6" s="76"/>
      <c r="M6" s="76"/>
    </row>
    <row r="7" spans="1:16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9" t="s">
        <v>9</v>
      </c>
      <c r="J7" s="9" t="s">
        <v>47</v>
      </c>
      <c r="K7" s="8" t="s">
        <v>49</v>
      </c>
      <c r="L7" s="8"/>
      <c r="M7" s="63"/>
      <c r="N7" s="9" t="s">
        <v>47</v>
      </c>
      <c r="O7" s="30"/>
    </row>
    <row r="8" spans="1:16" ht="63">
      <c r="A8" s="8">
        <v>1</v>
      </c>
      <c r="B8" s="11" t="s">
        <v>14</v>
      </c>
      <c r="C8" s="8" t="s">
        <v>15</v>
      </c>
      <c r="D8" s="12">
        <v>0.33</v>
      </c>
      <c r="E8" s="12">
        <v>3928.8</v>
      </c>
      <c r="F8" s="9" t="s">
        <v>16</v>
      </c>
      <c r="G8" s="9">
        <v>12</v>
      </c>
      <c r="H8" s="13">
        <f t="shared" ref="H8:H26" si="0">D8*E8</f>
        <v>1296.5040000000001</v>
      </c>
      <c r="I8" s="31">
        <f t="shared" ref="I8:I26" si="1">H8*G8</f>
        <v>15558.048000000003</v>
      </c>
      <c r="J8" s="32">
        <f>I8/G8/E8</f>
        <v>0.33</v>
      </c>
      <c r="K8" s="12"/>
      <c r="L8" s="12"/>
      <c r="M8" s="64"/>
      <c r="N8" s="69">
        <f>J8*1.04*1.092*1.072</f>
        <v>0.40175815680000004</v>
      </c>
    </row>
    <row r="9" spans="1:16" ht="63">
      <c r="A9" s="8">
        <f t="shared" ref="A9:A26" si="2">A8+1</f>
        <v>2</v>
      </c>
      <c r="B9" s="35" t="s">
        <v>52</v>
      </c>
      <c r="C9" s="8" t="s">
        <v>15</v>
      </c>
      <c r="D9" s="12">
        <v>0.08</v>
      </c>
      <c r="E9" s="12">
        <v>3928.8</v>
      </c>
      <c r="F9" s="9" t="s">
        <v>16</v>
      </c>
      <c r="G9" s="9">
        <v>12</v>
      </c>
      <c r="H9" s="13">
        <f t="shared" si="0"/>
        <v>314.30400000000003</v>
      </c>
      <c r="I9" s="31">
        <f t="shared" si="1"/>
        <v>3771.6480000000001</v>
      </c>
      <c r="J9" s="32">
        <f t="shared" ref="J9:J26" si="3">I9/G9/E9</f>
        <v>0.08</v>
      </c>
      <c r="K9" s="12"/>
      <c r="L9" s="12"/>
      <c r="M9" s="64"/>
      <c r="N9" s="69">
        <f t="shared" ref="N9:N22" si="4">J9*1.04*1.092*1.072</f>
        <v>9.7395916800000024E-2</v>
      </c>
    </row>
    <row r="10" spans="1:16" ht="78.75">
      <c r="A10" s="8">
        <f t="shared" si="2"/>
        <v>3</v>
      </c>
      <c r="B10" s="35" t="s">
        <v>18</v>
      </c>
      <c r="C10" s="8" t="s">
        <v>17</v>
      </c>
      <c r="D10" s="12">
        <v>0.16</v>
      </c>
      <c r="E10" s="12">
        <v>3928.8</v>
      </c>
      <c r="F10" s="9" t="s">
        <v>16</v>
      </c>
      <c r="G10" s="9">
        <v>12</v>
      </c>
      <c r="H10" s="13">
        <f t="shared" si="0"/>
        <v>628.60800000000006</v>
      </c>
      <c r="I10" s="31">
        <f t="shared" si="1"/>
        <v>7543.2960000000003</v>
      </c>
      <c r="J10" s="32">
        <f t="shared" si="3"/>
        <v>0.16</v>
      </c>
      <c r="K10" s="12"/>
      <c r="L10" s="12"/>
      <c r="M10" s="64"/>
      <c r="N10" s="69">
        <f t="shared" si="4"/>
        <v>0.19479183360000005</v>
      </c>
    </row>
    <row r="11" spans="1:16" ht="30" customHeight="1">
      <c r="A11" s="8">
        <f t="shared" si="2"/>
        <v>4</v>
      </c>
      <c r="B11" s="35" t="s">
        <v>19</v>
      </c>
      <c r="C11" s="8" t="s">
        <v>20</v>
      </c>
      <c r="D11" s="12">
        <v>7.0000000000000007E-2</v>
      </c>
      <c r="E11" s="12">
        <v>3928.8</v>
      </c>
      <c r="F11" s="9" t="s">
        <v>16</v>
      </c>
      <c r="G11" s="9">
        <v>12</v>
      </c>
      <c r="H11" s="13">
        <f t="shared" si="0"/>
        <v>275.01600000000002</v>
      </c>
      <c r="I11" s="31">
        <f t="shared" si="1"/>
        <v>3300.192</v>
      </c>
      <c r="J11" s="32">
        <f t="shared" si="3"/>
        <v>7.0000000000000007E-2</v>
      </c>
      <c r="K11" s="12"/>
      <c r="L11" s="12"/>
      <c r="M11" s="64"/>
      <c r="N11" s="69">
        <f t="shared" si="4"/>
        <v>8.5221427200000019E-2</v>
      </c>
    </row>
    <row r="12" spans="1:16" ht="105.75" customHeight="1">
      <c r="A12" s="8">
        <f t="shared" si="2"/>
        <v>5</v>
      </c>
      <c r="B12" s="35" t="s">
        <v>21</v>
      </c>
      <c r="C12" s="8" t="s">
        <v>22</v>
      </c>
      <c r="D12" s="12">
        <v>0.04</v>
      </c>
      <c r="E12" s="12">
        <v>3928.8</v>
      </c>
      <c r="F12" s="9" t="s">
        <v>16</v>
      </c>
      <c r="G12" s="9">
        <v>12</v>
      </c>
      <c r="H12" s="13">
        <f t="shared" si="0"/>
        <v>157.15200000000002</v>
      </c>
      <c r="I12" s="31">
        <f t="shared" si="1"/>
        <v>1885.8240000000001</v>
      </c>
      <c r="J12" s="32">
        <f t="shared" si="3"/>
        <v>0.04</v>
      </c>
      <c r="K12" s="12"/>
      <c r="L12" s="12"/>
      <c r="M12" s="64"/>
      <c r="N12" s="69">
        <f t="shared" si="4"/>
        <v>4.8697958400000012E-2</v>
      </c>
    </row>
    <row r="13" spans="1:16" ht="98.25" customHeight="1">
      <c r="A13" s="8">
        <f t="shared" si="2"/>
        <v>6</v>
      </c>
      <c r="B13" s="35" t="s">
        <v>24</v>
      </c>
      <c r="C13" s="8" t="s">
        <v>25</v>
      </c>
      <c r="D13" s="12">
        <v>0.2</v>
      </c>
      <c r="E13" s="12">
        <v>3928.8</v>
      </c>
      <c r="F13" s="9" t="s">
        <v>16</v>
      </c>
      <c r="G13" s="9">
        <v>12</v>
      </c>
      <c r="H13" s="13">
        <f t="shared" si="0"/>
        <v>785.7600000000001</v>
      </c>
      <c r="I13" s="31">
        <f t="shared" si="1"/>
        <v>9429.1200000000008</v>
      </c>
      <c r="J13" s="32">
        <f t="shared" si="3"/>
        <v>0.2</v>
      </c>
      <c r="K13" s="12"/>
      <c r="L13" s="12"/>
      <c r="M13" s="64"/>
      <c r="N13" s="69">
        <f t="shared" si="4"/>
        <v>0.24348979200000004</v>
      </c>
    </row>
    <row r="14" spans="1:16" ht="63">
      <c r="A14" s="8">
        <f t="shared" si="2"/>
        <v>7</v>
      </c>
      <c r="B14" s="35" t="s">
        <v>53</v>
      </c>
      <c r="C14" s="8" t="s">
        <v>27</v>
      </c>
      <c r="D14" s="12">
        <v>0.18000000000000002</v>
      </c>
      <c r="E14" s="12">
        <v>3928.8</v>
      </c>
      <c r="F14" s="9" t="s">
        <v>16</v>
      </c>
      <c r="G14" s="9">
        <v>12</v>
      </c>
      <c r="H14" s="13">
        <f t="shared" si="0"/>
        <v>707.18400000000008</v>
      </c>
      <c r="I14" s="31">
        <f t="shared" si="1"/>
        <v>8486.2080000000005</v>
      </c>
      <c r="J14" s="32">
        <f t="shared" si="3"/>
        <v>0.18000000000000002</v>
      </c>
      <c r="K14" s="12"/>
      <c r="L14" s="12"/>
      <c r="M14" s="64"/>
      <c r="N14" s="69">
        <f t="shared" si="4"/>
        <v>0.21914081280000008</v>
      </c>
    </row>
    <row r="15" spans="1:16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3928.8</v>
      </c>
      <c r="F15" s="9" t="s">
        <v>16</v>
      </c>
      <c r="G15" s="9">
        <v>12</v>
      </c>
      <c r="H15" s="13">
        <f t="shared" si="0"/>
        <v>746.47200000000009</v>
      </c>
      <c r="I15" s="31">
        <f t="shared" si="1"/>
        <v>8957.6640000000007</v>
      </c>
      <c r="J15" s="32">
        <f t="shared" si="3"/>
        <v>0.19</v>
      </c>
      <c r="K15" s="12"/>
      <c r="L15" s="12"/>
      <c r="M15" s="64"/>
      <c r="N15" s="69">
        <f t="shared" si="4"/>
        <v>0.23131530240000001</v>
      </c>
    </row>
    <row r="16" spans="1:16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3928.8</v>
      </c>
      <c r="F16" s="15" t="s">
        <v>55</v>
      </c>
      <c r="G16" s="9">
        <v>12</v>
      </c>
      <c r="H16" s="13">
        <f t="shared" si="0"/>
        <v>2042.9760000000001</v>
      </c>
      <c r="I16" s="31">
        <f t="shared" si="1"/>
        <v>24515.712</v>
      </c>
      <c r="J16" s="32">
        <f t="shared" si="3"/>
        <v>0.51999999999999991</v>
      </c>
      <c r="K16" s="12"/>
      <c r="L16" s="12"/>
      <c r="M16" s="64"/>
      <c r="N16" s="69">
        <f t="shared" si="4"/>
        <v>0.63307345920000002</v>
      </c>
    </row>
    <row r="17" spans="1:17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3928.8</v>
      </c>
      <c r="F17" s="15" t="s">
        <v>55</v>
      </c>
      <c r="G17" s="9">
        <v>12</v>
      </c>
      <c r="H17" s="13">
        <f t="shared" si="0"/>
        <v>1728.672</v>
      </c>
      <c r="I17" s="31">
        <f t="shared" si="1"/>
        <v>20744.063999999998</v>
      </c>
      <c r="J17" s="32">
        <f t="shared" si="3"/>
        <v>0.43999999999999995</v>
      </c>
      <c r="K17" s="12"/>
      <c r="L17" s="12"/>
      <c r="M17" s="64"/>
      <c r="N17" s="69">
        <f t="shared" si="4"/>
        <v>0.5356775424000001</v>
      </c>
    </row>
    <row r="18" spans="1:17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3928.8</v>
      </c>
      <c r="F18" s="9" t="s">
        <v>31</v>
      </c>
      <c r="G18" s="9">
        <v>12</v>
      </c>
      <c r="H18" s="13">
        <f t="shared" si="0"/>
        <v>196.44000000000003</v>
      </c>
      <c r="I18" s="31">
        <f t="shared" si="1"/>
        <v>2357.2800000000002</v>
      </c>
      <c r="J18" s="32">
        <f t="shared" si="3"/>
        <v>0.05</v>
      </c>
      <c r="K18" s="12"/>
      <c r="L18" s="12"/>
      <c r="M18" s="64"/>
      <c r="N18" s="69">
        <f t="shared" si="4"/>
        <v>6.087244800000001E-2</v>
      </c>
    </row>
    <row r="19" spans="1:17" ht="94.5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3928.8</v>
      </c>
      <c r="F19" s="9" t="s">
        <v>62</v>
      </c>
      <c r="G19" s="9">
        <v>12</v>
      </c>
      <c r="H19" s="13">
        <f t="shared" si="0"/>
        <v>314.30400000000003</v>
      </c>
      <c r="I19" s="31">
        <f t="shared" si="1"/>
        <v>3771.6480000000001</v>
      </c>
      <c r="J19" s="32">
        <f t="shared" si="3"/>
        <v>0.08</v>
      </c>
      <c r="K19" s="12"/>
      <c r="L19" s="12"/>
      <c r="M19" s="64"/>
      <c r="N19" s="69">
        <f t="shared" si="4"/>
        <v>9.7395916800000024E-2</v>
      </c>
    </row>
    <row r="20" spans="1:17" ht="31.5">
      <c r="A20" s="8">
        <f t="shared" si="2"/>
        <v>13</v>
      </c>
      <c r="B20" s="11" t="s">
        <v>33</v>
      </c>
      <c r="C20" s="8" t="s">
        <v>34</v>
      </c>
      <c r="D20" s="12">
        <v>0.51</v>
      </c>
      <c r="E20" s="12">
        <v>3928.8</v>
      </c>
      <c r="F20" s="9" t="s">
        <v>23</v>
      </c>
      <c r="G20" s="9">
        <v>12</v>
      </c>
      <c r="H20" s="13">
        <f t="shared" si="0"/>
        <v>2003.6880000000001</v>
      </c>
      <c r="I20" s="31">
        <f t="shared" si="1"/>
        <v>24044.256000000001</v>
      </c>
      <c r="J20" s="32">
        <f t="shared" si="3"/>
        <v>0.51</v>
      </c>
      <c r="K20" s="12">
        <v>23200</v>
      </c>
      <c r="L20" s="12">
        <f>K20/12/E20</f>
        <v>0.4920925812801194</v>
      </c>
      <c r="M20" s="64"/>
      <c r="N20" s="88">
        <f>J20*1.04*1.092*1.072+0.16</f>
        <v>0.78089896960000016</v>
      </c>
      <c r="O20" s="27"/>
    </row>
    <row r="21" spans="1:17" ht="47.25">
      <c r="A21" s="8">
        <f t="shared" si="2"/>
        <v>14</v>
      </c>
      <c r="B21" s="36" t="s">
        <v>51</v>
      </c>
      <c r="C21" s="8" t="s">
        <v>35</v>
      </c>
      <c r="D21" s="12">
        <v>1.66</v>
      </c>
      <c r="E21" s="12">
        <v>3928.8</v>
      </c>
      <c r="F21" s="15" t="s">
        <v>55</v>
      </c>
      <c r="G21" s="9">
        <v>12</v>
      </c>
      <c r="H21" s="13">
        <f t="shared" si="0"/>
        <v>6521.808</v>
      </c>
      <c r="I21" s="31">
        <f t="shared" si="1"/>
        <v>78261.695999999996</v>
      </c>
      <c r="J21" s="32">
        <f t="shared" si="3"/>
        <v>1.66</v>
      </c>
      <c r="K21" s="12">
        <v>463.5</v>
      </c>
      <c r="L21" s="12">
        <f>(4458.05+1021+42.41)*12</f>
        <v>66257.52</v>
      </c>
      <c r="M21" s="64">
        <f>L21*0.06+L21</f>
        <v>70232.9712</v>
      </c>
      <c r="N21" s="69">
        <f t="shared" si="4"/>
        <v>2.0209652736000003</v>
      </c>
      <c r="O21" s="55"/>
      <c r="P21" s="55"/>
      <c r="Q21" s="55"/>
    </row>
    <row r="22" spans="1:17" ht="47.25">
      <c r="A22" s="8">
        <f t="shared" si="2"/>
        <v>15</v>
      </c>
      <c r="B22" s="36" t="s">
        <v>63</v>
      </c>
      <c r="C22" s="8" t="s">
        <v>36</v>
      </c>
      <c r="D22" s="12">
        <v>2.54</v>
      </c>
      <c r="E22" s="12">
        <v>3928.8</v>
      </c>
      <c r="F22" s="9" t="s">
        <v>37</v>
      </c>
      <c r="G22" s="9">
        <v>12</v>
      </c>
      <c r="H22" s="13">
        <f t="shared" si="0"/>
        <v>9979.152</v>
      </c>
      <c r="I22" s="31">
        <f t="shared" si="1"/>
        <v>119749.82399999999</v>
      </c>
      <c r="J22" s="32">
        <f t="shared" si="3"/>
        <v>2.54</v>
      </c>
      <c r="K22" s="12">
        <v>440</v>
      </c>
      <c r="L22" s="12">
        <f>(3687.26+1021+488.82)*12</f>
        <v>62364.959999999999</v>
      </c>
      <c r="M22" s="64">
        <f>L22*0.06+L22</f>
        <v>66106.857600000003</v>
      </c>
      <c r="N22" s="69">
        <f t="shared" si="4"/>
        <v>3.0923203584000003</v>
      </c>
    </row>
    <row r="23" spans="1:17" ht="31.5">
      <c r="A23" s="8">
        <f t="shared" si="2"/>
        <v>16</v>
      </c>
      <c r="B23" s="16" t="s">
        <v>38</v>
      </c>
      <c r="C23" s="17" t="s">
        <v>39</v>
      </c>
      <c r="D23" s="74">
        <v>5918.58</v>
      </c>
      <c r="E23" s="12">
        <v>2</v>
      </c>
      <c r="F23" s="15" t="s">
        <v>55</v>
      </c>
      <c r="G23" s="15">
        <v>12</v>
      </c>
      <c r="H23" s="13">
        <f t="shared" si="0"/>
        <v>11837.16</v>
      </c>
      <c r="I23" s="31">
        <f t="shared" si="1"/>
        <v>142045.91999999998</v>
      </c>
      <c r="J23" s="32">
        <f>I23/12/D5</f>
        <v>3.0129199755650573</v>
      </c>
      <c r="K23" s="12"/>
      <c r="L23" s="12"/>
      <c r="M23" s="64"/>
      <c r="N23" s="69">
        <f>D23*E23/E22</f>
        <v>3.0129199755650578</v>
      </c>
    </row>
    <row r="24" spans="1:17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3928.8</v>
      </c>
      <c r="F24" s="15" t="s">
        <v>55</v>
      </c>
      <c r="G24" s="15">
        <v>12</v>
      </c>
      <c r="H24" s="13">
        <f t="shared" si="0"/>
        <v>6443.2320000000009</v>
      </c>
      <c r="I24" s="31">
        <f t="shared" si="1"/>
        <v>77318.784000000014</v>
      </c>
      <c r="J24" s="32">
        <f t="shared" si="3"/>
        <v>1.6400000000000001</v>
      </c>
      <c r="K24" s="12"/>
      <c r="L24" s="12"/>
      <c r="M24" s="64"/>
      <c r="N24" s="69">
        <f>J24*1.04*1.092*1.072</f>
        <v>1.9966162944000005</v>
      </c>
    </row>
    <row r="25" spans="1:17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3928.8</v>
      </c>
      <c r="F25" s="15" t="s">
        <v>55</v>
      </c>
      <c r="G25" s="15">
        <v>12</v>
      </c>
      <c r="H25" s="13">
        <f t="shared" si="0"/>
        <v>510.74400000000003</v>
      </c>
      <c r="I25" s="31">
        <f t="shared" si="1"/>
        <v>6128.9279999999999</v>
      </c>
      <c r="J25" s="32">
        <f t="shared" si="3"/>
        <v>0.12999999999999998</v>
      </c>
      <c r="K25" s="12"/>
      <c r="L25" s="12"/>
      <c r="M25" s="64"/>
      <c r="N25" s="69">
        <f t="shared" ref="N25:N26" si="5">J25*1.04*1.092*1.072</f>
        <v>0.15826836480000001</v>
      </c>
    </row>
    <row r="26" spans="1:17" ht="48.75" customHeight="1">
      <c r="A26" s="8">
        <f t="shared" si="2"/>
        <v>19</v>
      </c>
      <c r="B26" s="34" t="s">
        <v>43</v>
      </c>
      <c r="C26" s="14" t="s">
        <v>15</v>
      </c>
      <c r="D26" s="12">
        <v>1.27</v>
      </c>
      <c r="E26" s="12">
        <v>3928.8</v>
      </c>
      <c r="F26" s="15" t="s">
        <v>55</v>
      </c>
      <c r="G26" s="15">
        <v>12</v>
      </c>
      <c r="H26" s="13">
        <f t="shared" si="0"/>
        <v>4989.576</v>
      </c>
      <c r="I26" s="31">
        <f t="shared" si="1"/>
        <v>59874.911999999997</v>
      </c>
      <c r="J26" s="32">
        <f t="shared" si="3"/>
        <v>1.27</v>
      </c>
      <c r="K26" s="12"/>
      <c r="L26" s="12"/>
      <c r="M26" s="64"/>
      <c r="N26" s="69">
        <f t="shared" si="5"/>
        <v>1.5461601792000002</v>
      </c>
    </row>
    <row r="27" spans="1:17" s="37" customFormat="1">
      <c r="A27" s="78" t="s">
        <v>59</v>
      </c>
      <c r="B27" s="84"/>
      <c r="C27" s="78"/>
      <c r="D27" s="78"/>
      <c r="E27" s="78"/>
      <c r="F27" s="78"/>
      <c r="G27" s="47"/>
      <c r="H27" s="48">
        <f t="shared" ref="H27:N27" si="6">SUM(H8:H26)</f>
        <v>51478.752</v>
      </c>
      <c r="I27" s="48">
        <f t="shared" si="6"/>
        <v>617745.02399999998</v>
      </c>
      <c r="J27" s="48">
        <f t="shared" si="6"/>
        <v>13.102919975565058</v>
      </c>
      <c r="K27" s="48">
        <f t="shared" si="6"/>
        <v>24103.5</v>
      </c>
      <c r="L27" s="48">
        <f t="shared" si="6"/>
        <v>128622.97209258127</v>
      </c>
      <c r="M27" s="48">
        <f t="shared" si="6"/>
        <v>136339.82880000002</v>
      </c>
      <c r="N27" s="67">
        <f t="shared" si="6"/>
        <v>15.456979981965059</v>
      </c>
    </row>
    <row r="28" spans="1:17" s="3" customFormat="1">
      <c r="A28" s="79" t="s">
        <v>44</v>
      </c>
      <c r="B28" s="79"/>
      <c r="C28" s="79"/>
      <c r="D28" s="79"/>
      <c r="E28" s="79"/>
      <c r="F28" s="79"/>
      <c r="G28" s="79"/>
      <c r="H28" s="79"/>
      <c r="I28" s="79"/>
      <c r="N28" s="70"/>
    </row>
    <row r="29" spans="1:17" s="3" customFormat="1" ht="56.25" customHeight="1">
      <c r="A29" s="38" t="s">
        <v>4</v>
      </c>
      <c r="B29" s="38" t="s">
        <v>5</v>
      </c>
      <c r="C29" s="38" t="s">
        <v>6</v>
      </c>
      <c r="D29" s="38" t="s">
        <v>7</v>
      </c>
      <c r="E29" s="38" t="s">
        <v>8</v>
      </c>
      <c r="F29" s="39" t="s">
        <v>57</v>
      </c>
      <c r="G29" s="39"/>
      <c r="H29" s="38" t="s">
        <v>10</v>
      </c>
      <c r="I29" s="40" t="s">
        <v>9</v>
      </c>
      <c r="J29" s="41" t="s">
        <v>47</v>
      </c>
      <c r="K29" s="38"/>
      <c r="L29" s="38"/>
      <c r="M29" s="65"/>
      <c r="N29" s="41" t="s">
        <v>47</v>
      </c>
    </row>
    <row r="30" spans="1:17" s="3" customFormat="1" ht="28.15" customHeight="1">
      <c r="A30" s="38">
        <v>1</v>
      </c>
      <c r="B30" s="42" t="s">
        <v>44</v>
      </c>
      <c r="C30" s="43"/>
      <c r="D30" s="19">
        <v>2.52</v>
      </c>
      <c r="E30" s="38">
        <v>3928.8</v>
      </c>
      <c r="F30" s="39" t="s">
        <v>45</v>
      </c>
      <c r="G30" s="39">
        <v>12</v>
      </c>
      <c r="H30" s="44"/>
      <c r="I30" s="44">
        <f>D30*E30*G30</f>
        <v>118806.91200000001</v>
      </c>
      <c r="J30" s="62">
        <f>I30/G30/E30</f>
        <v>2.52</v>
      </c>
      <c r="K30" s="19"/>
      <c r="L30" s="19"/>
      <c r="M30" s="66"/>
      <c r="N30" s="70">
        <f>J30*1.04*1.092*1.072+0.61</f>
        <v>3.6779713792000002</v>
      </c>
    </row>
    <row r="31" spans="1:17" s="3" customFormat="1" ht="36.6" customHeight="1">
      <c r="A31" s="38">
        <v>2</v>
      </c>
      <c r="B31" s="35" t="s">
        <v>11</v>
      </c>
      <c r="C31" s="38" t="s">
        <v>12</v>
      </c>
      <c r="D31" s="74">
        <f>15.97*1.072</f>
        <v>17.11984</v>
      </c>
      <c r="E31" s="19">
        <v>1800</v>
      </c>
      <c r="F31" s="39" t="s">
        <v>45</v>
      </c>
      <c r="G31" s="39">
        <v>1</v>
      </c>
      <c r="H31" s="44">
        <f>D31*E31</f>
        <v>30815.712</v>
      </c>
      <c r="I31" s="45">
        <f>H31*G31</f>
        <v>30815.712</v>
      </c>
      <c r="J31" s="62">
        <f>I31/12/E30</f>
        <v>0.6536285888821014</v>
      </c>
      <c r="K31" s="19"/>
      <c r="L31" s="19"/>
      <c r="M31" s="66"/>
      <c r="N31" s="70">
        <f>D31*E31/E30/12</f>
        <v>0.65362858888210129</v>
      </c>
    </row>
    <row r="32" spans="1:17" s="3" customFormat="1" ht="34.5" customHeight="1">
      <c r="A32" s="38">
        <f>A31+1</f>
        <v>3</v>
      </c>
      <c r="B32" s="35" t="s">
        <v>13</v>
      </c>
      <c r="C32" s="38" t="s">
        <v>12</v>
      </c>
      <c r="D32" s="74">
        <f>11.52*1.072</f>
        <v>12.34944</v>
      </c>
      <c r="E32" s="19">
        <v>1800</v>
      </c>
      <c r="F32" s="39" t="s">
        <v>45</v>
      </c>
      <c r="G32" s="39">
        <v>1</v>
      </c>
      <c r="H32" s="44">
        <f>D32*E32</f>
        <v>22228.991999999998</v>
      </c>
      <c r="I32" s="45">
        <f>H32*G32</f>
        <v>22228.991999999998</v>
      </c>
      <c r="J32" s="62">
        <f>I32/12/E30</f>
        <v>0.47149664019547949</v>
      </c>
      <c r="K32" s="19"/>
      <c r="L32" s="19"/>
      <c r="M32" s="66"/>
      <c r="N32" s="70">
        <f>D32*E32/E30/12</f>
        <v>0.47149664019547949</v>
      </c>
    </row>
    <row r="33" spans="1:15" s="46" customFormat="1">
      <c r="A33" s="77" t="s">
        <v>59</v>
      </c>
      <c r="B33" s="77"/>
      <c r="C33" s="77"/>
      <c r="D33" s="77"/>
      <c r="E33" s="77"/>
      <c r="F33" s="77"/>
      <c r="G33" s="51"/>
      <c r="H33" s="52"/>
      <c r="I33" s="53">
        <f>SUM(I30:I32)</f>
        <v>171851.61600000001</v>
      </c>
      <c r="J33" s="52">
        <f>SUM(J30:J32)</f>
        <v>3.6451252290775806</v>
      </c>
      <c r="K33" s="52">
        <f t="shared" ref="K33:N33" si="7">SUM(K30:K32)</f>
        <v>0</v>
      </c>
      <c r="L33" s="52">
        <f t="shared" si="7"/>
        <v>0</v>
      </c>
      <c r="M33" s="52">
        <f t="shared" si="7"/>
        <v>0</v>
      </c>
      <c r="N33" s="53">
        <f t="shared" si="7"/>
        <v>4.8030966082775812</v>
      </c>
    </row>
    <row r="34" spans="1:15" s="37" customFormat="1">
      <c r="A34" s="78" t="s">
        <v>60</v>
      </c>
      <c r="B34" s="78"/>
      <c r="C34" s="78"/>
      <c r="D34" s="78"/>
      <c r="E34" s="78"/>
      <c r="F34" s="78"/>
      <c r="G34" s="54">
        <f>I34/12/E30</f>
        <v>16.74804520464264</v>
      </c>
      <c r="H34" s="49"/>
      <c r="I34" s="49">
        <f>I27+I33</f>
        <v>789596.64</v>
      </c>
      <c r="J34" s="50">
        <f>J27+J33</f>
        <v>16.74804520464264</v>
      </c>
      <c r="K34" s="50">
        <f t="shared" ref="K34:N34" si="8">K27+K33</f>
        <v>24103.5</v>
      </c>
      <c r="L34" s="50">
        <f t="shared" si="8"/>
        <v>128622.97209258127</v>
      </c>
      <c r="M34" s="50">
        <f t="shared" si="8"/>
        <v>136339.82880000002</v>
      </c>
      <c r="N34" s="71">
        <f t="shared" si="8"/>
        <v>20.26007659024264</v>
      </c>
    </row>
    <row r="35" spans="1:15">
      <c r="A35" s="79" t="s">
        <v>61</v>
      </c>
      <c r="B35" s="79"/>
      <c r="C35" s="79"/>
      <c r="D35" s="79"/>
      <c r="E35" s="79"/>
      <c r="F35" s="79"/>
      <c r="G35" s="79"/>
      <c r="H35" s="79"/>
      <c r="I35" s="79"/>
      <c r="N35" s="89"/>
      <c r="O35" s="90"/>
    </row>
    <row r="36" spans="1:15" s="3" customFormat="1" ht="63">
      <c r="A36" s="33">
        <v>1</v>
      </c>
      <c r="B36" s="35" t="s">
        <v>65</v>
      </c>
      <c r="C36" s="18" t="s">
        <v>15</v>
      </c>
      <c r="D36" s="19">
        <v>2.75</v>
      </c>
      <c r="E36" s="18">
        <v>3928.8</v>
      </c>
      <c r="F36" s="15" t="s">
        <v>26</v>
      </c>
      <c r="G36" s="56">
        <v>12</v>
      </c>
      <c r="H36" s="13">
        <f>D36*E36</f>
        <v>10804.2</v>
      </c>
      <c r="I36" s="31">
        <f>H36*G36</f>
        <v>129650.40000000001</v>
      </c>
      <c r="J36" s="57">
        <f>I36/G36/E36</f>
        <v>2.75</v>
      </c>
      <c r="K36" s="19"/>
      <c r="L36" s="19"/>
      <c r="M36" s="66"/>
      <c r="N36" s="70">
        <v>3.13</v>
      </c>
    </row>
    <row r="37" spans="1:15">
      <c r="A37" s="85" t="s">
        <v>64</v>
      </c>
      <c r="B37" s="86"/>
      <c r="C37" s="86"/>
      <c r="D37" s="86"/>
      <c r="E37" s="86"/>
      <c r="F37" s="87"/>
      <c r="G37" s="59">
        <f>G34+D36</f>
        <v>19.49804520464264</v>
      </c>
      <c r="H37" s="60"/>
      <c r="I37" s="61"/>
      <c r="J37" s="58">
        <f>J36+J34</f>
        <v>19.49804520464264</v>
      </c>
      <c r="K37" s="58">
        <f t="shared" ref="K37:M37" si="9">K36+K34</f>
        <v>24103.5</v>
      </c>
      <c r="L37" s="58">
        <f t="shared" si="9"/>
        <v>128622.97209258127</v>
      </c>
      <c r="M37" s="58">
        <f t="shared" si="9"/>
        <v>136339.82880000002</v>
      </c>
      <c r="N37" s="73">
        <f>N34+N36</f>
        <v>23.390076590242639</v>
      </c>
    </row>
    <row r="38" spans="1:15" ht="45" customHeight="1">
      <c r="A38" s="20" t="s">
        <v>46</v>
      </c>
      <c r="B38" s="81" t="s">
        <v>56</v>
      </c>
      <c r="C38" s="81"/>
      <c r="D38" s="81"/>
      <c r="E38" s="81"/>
      <c r="F38" s="81"/>
      <c r="G38" s="81"/>
      <c r="H38" s="81"/>
      <c r="I38" s="81"/>
      <c r="J38" s="91"/>
      <c r="K38" s="91"/>
      <c r="L38" s="91"/>
      <c r="M38" s="91"/>
      <c r="N38" s="91"/>
    </row>
    <row r="39" spans="1:15" ht="22.5" customHeight="1">
      <c r="A39" s="21"/>
      <c r="B39" s="82"/>
      <c r="C39" s="82"/>
      <c r="D39" s="82"/>
      <c r="E39" s="82"/>
      <c r="F39" s="82"/>
      <c r="G39" s="82"/>
      <c r="H39" s="82"/>
      <c r="I39" s="82"/>
      <c r="J39" s="92"/>
      <c r="K39" s="92"/>
      <c r="L39" s="92"/>
      <c r="M39" s="92"/>
      <c r="N39" s="92"/>
    </row>
    <row r="40" spans="1:15">
      <c r="A40" s="21"/>
      <c r="B40" s="21"/>
      <c r="C40" s="21"/>
      <c r="D40" s="21"/>
      <c r="E40" s="21"/>
      <c r="F40" s="22"/>
      <c r="G40" s="22"/>
      <c r="H40" s="21"/>
      <c r="I40" s="21"/>
      <c r="K40" s="28"/>
      <c r="L40" s="28"/>
    </row>
    <row r="41" spans="1:15" s="25" customFormat="1">
      <c r="A41" s="23"/>
      <c r="B41" s="24"/>
      <c r="C41" s="23"/>
      <c r="D41" s="24"/>
      <c r="F41" s="26"/>
      <c r="G41" s="26"/>
      <c r="H41" s="23"/>
      <c r="I41" s="23"/>
      <c r="K41" s="23"/>
      <c r="L41" s="23"/>
      <c r="N41" s="72"/>
    </row>
    <row r="42" spans="1:15" s="25" customFormat="1" ht="37.9" customHeight="1">
      <c r="A42" s="23"/>
      <c r="B42" s="23"/>
      <c r="C42" s="23"/>
      <c r="D42" s="24"/>
      <c r="E42" s="23"/>
      <c r="F42" s="26"/>
      <c r="G42" s="26"/>
      <c r="H42" s="23"/>
      <c r="I42" s="23"/>
      <c r="K42" s="23"/>
      <c r="L42" s="23"/>
      <c r="N42" s="72"/>
    </row>
    <row r="46" spans="1:15">
      <c r="B46" s="1" t="s">
        <v>58</v>
      </c>
    </row>
  </sheetData>
  <mergeCells count="12">
    <mergeCell ref="E2:P2"/>
    <mergeCell ref="A28:I28"/>
    <mergeCell ref="A6:I6"/>
    <mergeCell ref="A27:F27"/>
    <mergeCell ref="A37:F37"/>
    <mergeCell ref="B38:N39"/>
    <mergeCell ref="K6:M6"/>
    <mergeCell ref="A33:F33"/>
    <mergeCell ref="A34:F34"/>
    <mergeCell ref="A35:I35"/>
    <mergeCell ref="A3:N4"/>
    <mergeCell ref="N35:O35"/>
  </mergeCells>
  <printOptions horizontalCentered="1" verticalCentered="1"/>
  <pageMargins left="0.35433070866141736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2024-02-02T13:30:59Z</dcterms:modified>
</cp:coreProperties>
</file>