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06" firstSheet="12" activeTab="12"/>
  </bookViews>
  <sheets>
    <sheet name="янв" sheetId="47" state="hidden" r:id="rId1"/>
    <sheet name="фев" sheetId="48" state="hidden" r:id="rId2"/>
    <sheet name="мар" sheetId="49" state="hidden" r:id="rId3"/>
    <sheet name="апр" sheetId="50" state="hidden" r:id="rId4"/>
    <sheet name="май" sheetId="51" state="hidden" r:id="rId5"/>
    <sheet name="июнь" sheetId="52" state="hidden" r:id="rId6"/>
    <sheet name="июль" sheetId="53" state="hidden" r:id="rId7"/>
    <sheet name="авг" sheetId="54" state="hidden" r:id="rId8"/>
    <sheet name="сен" sheetId="55" state="hidden" r:id="rId9"/>
    <sheet name="окт" sheetId="56" state="hidden" r:id="rId10"/>
    <sheet name="ноя" sheetId="57" state="hidden" r:id="rId11"/>
    <sheet name="дек" sheetId="58" state="hidden" r:id="rId12"/>
    <sheet name="год" sheetId="14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год!$A$1:$D$46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G31" i="58" l="1"/>
  <c r="G34" i="58" s="1"/>
  <c r="C5" i="14"/>
  <c r="A33" i="58"/>
  <c r="G27" i="58"/>
  <c r="G26" i="58"/>
  <c r="G25" i="58"/>
  <c r="G24" i="58"/>
  <c r="G23" i="58"/>
  <c r="D23" i="58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A9" i="58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G8" i="58"/>
  <c r="G34" i="57"/>
  <c r="A33" i="57"/>
  <c r="G27" i="57"/>
  <c r="G26" i="57"/>
  <c r="G25" i="57"/>
  <c r="G24" i="57"/>
  <c r="D23" i="57"/>
  <c r="G23" i="57" s="1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A9" i="57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G8" i="57"/>
  <c r="G28" i="57" s="1"/>
  <c r="G35" i="57" s="1"/>
  <c r="A33" i="56"/>
  <c r="G34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1" i="55"/>
  <c r="G34" i="55" s="1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3" i="54"/>
  <c r="C36" i="14" s="1"/>
  <c r="G32" i="54"/>
  <c r="C35" i="14" s="1"/>
  <c r="A33" i="54"/>
  <c r="G27" i="54"/>
  <c r="G26" i="54"/>
  <c r="G25" i="54"/>
  <c r="G24" i="54"/>
  <c r="G23" i="54"/>
  <c r="D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1" i="53"/>
  <c r="G34" i="53" s="1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4" i="52"/>
  <c r="A33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4" i="51"/>
  <c r="A33" i="51"/>
  <c r="G27" i="51"/>
  <c r="G26" i="51"/>
  <c r="G25" i="51"/>
  <c r="G24" i="51"/>
  <c r="G23" i="51"/>
  <c r="D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A33" i="50"/>
  <c r="G34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28" i="50" s="1"/>
  <c r="G35" i="50" s="1"/>
  <c r="G31" i="49"/>
  <c r="A33" i="49"/>
  <c r="G34" i="49"/>
  <c r="G27" i="49"/>
  <c r="G26" i="49"/>
  <c r="G25" i="49"/>
  <c r="G24" i="49"/>
  <c r="G23" i="49"/>
  <c r="D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1" i="48"/>
  <c r="D23" i="48"/>
  <c r="G23" i="48" s="1"/>
  <c r="A33" i="48"/>
  <c r="G27" i="48"/>
  <c r="G26" i="48"/>
  <c r="G25" i="48"/>
  <c r="G24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28" i="48" s="1"/>
  <c r="G34" i="54" l="1"/>
  <c r="G28" i="55"/>
  <c r="G28" i="56"/>
  <c r="G35" i="56" s="1"/>
  <c r="G28" i="49"/>
  <c r="G35" i="49" s="1"/>
  <c r="G28" i="51"/>
  <c r="G28" i="52"/>
  <c r="G35" i="52" s="1"/>
  <c r="G28" i="53"/>
  <c r="G35" i="53" s="1"/>
  <c r="G28" i="54"/>
  <c r="G35" i="54" s="1"/>
  <c r="G28" i="58"/>
  <c r="G35" i="58"/>
  <c r="G35" i="55"/>
  <c r="G35" i="51"/>
  <c r="G34" i="48"/>
  <c r="G35" i="48"/>
  <c r="G31" i="47"/>
  <c r="C34" i="14" s="1"/>
  <c r="C8" i="14"/>
  <c r="A33" i="47" l="1"/>
  <c r="G34" i="47"/>
  <c r="G27" i="47"/>
  <c r="C30" i="14" s="1"/>
  <c r="G26" i="47"/>
  <c r="C29" i="14" s="1"/>
  <c r="G25" i="47"/>
  <c r="C28" i="14" s="1"/>
  <c r="G24" i="47"/>
  <c r="C27" i="14" s="1"/>
  <c r="G23" i="47"/>
  <c r="C26" i="14" s="1"/>
  <c r="G22" i="47"/>
  <c r="C25" i="14" s="1"/>
  <c r="G21" i="47"/>
  <c r="C24" i="14" s="1"/>
  <c r="G20" i="47"/>
  <c r="C23" i="14" s="1"/>
  <c r="G19" i="47"/>
  <c r="C22" i="14" s="1"/>
  <c r="G18" i="47"/>
  <c r="C21" i="14" s="1"/>
  <c r="G17" i="47"/>
  <c r="C20" i="14" s="1"/>
  <c r="G16" i="47"/>
  <c r="C19" i="14" s="1"/>
  <c r="G15" i="47"/>
  <c r="C18" i="14" s="1"/>
  <c r="G14" i="47"/>
  <c r="C17" i="14" s="1"/>
  <c r="G13" i="47"/>
  <c r="C16" i="14" s="1"/>
  <c r="G12" i="47"/>
  <c r="C15" i="14" s="1"/>
  <c r="G11" i="47"/>
  <c r="C14" i="14" s="1"/>
  <c r="G10" i="47"/>
  <c r="C13" i="14" s="1"/>
  <c r="G9" i="47"/>
  <c r="C12" i="14" s="1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28" i="47" l="1"/>
  <c r="C11" i="14"/>
  <c r="C31" i="14" s="1"/>
  <c r="G35" i="47"/>
  <c r="C37" i="14" l="1"/>
  <c r="C38" i="14" l="1"/>
  <c r="C39" i="14" s="1"/>
  <c r="A36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<sst xmlns="http://schemas.openxmlformats.org/spreadsheetml/2006/main" count="1243" uniqueCount="115">
  <si>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</si>
  <si>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</si>
  <si>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</si>
  <si>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</si>
  <si>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</si>
  <si>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</si>
  <si>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</si>
  <si>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</si>
  <si>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</si>
  <si>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</si>
  <si>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</si>
  <si>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</si>
  <si>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</si>
  <si>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</si>
  <si>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</si>
  <si>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</si>
  <si>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</si>
  <si>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</si>
  <si>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</si>
  <si>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</si>
  <si>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</si>
  <si>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</si>
  <si>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</si>
  <si>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</si>
  <si>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</si>
  <si>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</si>
  <si>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</si>
  <si>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</si>
  <si>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</si>
  <si>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</si>
  <si>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</si>
  <si>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</si>
  <si>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</si>
  <si>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</si>
  <si>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</si>
  <si>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</si>
  <si>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</si>
  <si>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</si>
  <si>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</si>
  <si>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</si>
  <si>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</si>
  <si>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</si>
  <si>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</si>
  <si>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</si>
  <si>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</si>
  <si>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Итого: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</si>
  <si>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</si>
  <si>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  H-11/1-3 от 01.11.2010  (далее – «Договор») услуги и (или) выполненные работы по содержанию и текущему ремонту общего имущества в  многоквартирном доме №11 корпус 1 расположенном по адресу г. Рязань ул. Новаторов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</si>
  <si>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</si>
  <si>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</si>
  <si>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</si>
  <si>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</si>
  <si>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</si>
  <si>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</si>
  <si>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Постоянно</t>
  </si>
  <si>
    <t xml:space="preserve">Осмотр мест общего пользования </t>
  </si>
  <si>
    <t>Осмотр технических этажей, чердаков и подвальных помещений</t>
  </si>
  <si>
    <t>Периодичность</t>
  </si>
  <si>
    <t>по графику</t>
  </si>
  <si>
    <t>смета, материалы</t>
  </si>
  <si>
    <t xml:space="preserve">Акт №1  приемки оказанных услуг и (или) выполненных работ по содержанию и текущему ремонту общего имущества в многоквартирном доме </t>
  </si>
  <si>
    <t>Уборка прилегающей территории, содержание и уборка контейнерных площадок</t>
  </si>
  <si>
    <t>Дежурство слесарей, электриков</t>
  </si>
  <si>
    <t>Квашнин И.В.</t>
  </si>
  <si>
    <t>Коммунальные ресурсы потребляемые в целях содержания общего имущества в многоквартирном доме (КРСОИ) с 01.07.2021</t>
  </si>
  <si>
    <t>Собственники помещений в многоквартирном доме, расположенном по адресу: г. Рязань ул. Новаторов дом 11 корпус 1,  именуемые в дальнейшем “Заказчик”, в лице  Кузнецова Александра Владимировича, являющейся собственником квартиры № 24,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</si>
  <si>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Кузнецов А.В.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</si>
  <si>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</si>
  <si>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</si>
  <si>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</si>
  <si>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</si>
  <si>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</si>
  <si>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</si>
  <si>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шесть тысяч четыреста шестьдесят один рубль шестьдесят семь копеек</t>
  </si>
  <si>
    <t>2. Всего за период с 01.02.2022 по 28.02.2022 года выполнено работ (оказано услуг) на общую сумму:</t>
  </si>
  <si>
    <t xml:space="preserve">Акт №2  приемки оказанных услуг и (или) выполненных работ по содержанию и текущему ремонту общего имущества в многоквартирном доме </t>
  </si>
  <si>
    <t>Восемьдесят тысяч пятьсот сорок два рубля шестьдесят две копейки</t>
  </si>
  <si>
    <t>2. Всего за период с 01.03.2022 по 31.03.2022 года выполнено работ (оказано услуг) на общую сумму:</t>
  </si>
  <si>
    <t xml:space="preserve">Акт № 3  приемки оказанных услуг и (или) выполненных работ по содержанию и текущему ремонту общего имущества в многоквартирном доме </t>
  </si>
  <si>
    <t>Девяносто одна тысяча сто пятьдесят девять рублей сорок девять копеек</t>
  </si>
  <si>
    <t>2. Всего за период с 01.04.2022 по 30.04.2022 года выполнено работ (оказано услуг) на общую сумму:</t>
  </si>
  <si>
    <t xml:space="preserve">Акт № 4 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</si>
  <si>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шестьсот рублей сорок девять копеек</t>
  </si>
  <si>
    <t>2. Всего за период с 01.05.2022 по 31.05.2022 года выполнено работ (оказано услуг) на общую сумму:</t>
  </si>
  <si>
    <t xml:space="preserve">Акт № 5  приемки оказанных услуг и (или) выполненных работ по содержанию и текущему ремонту общего имущества в многоквартирном доме </t>
  </si>
  <si>
    <t>Шестьдесят семь тысяч пятьсот восемьдесят два рубля тридцать три копейки</t>
  </si>
  <si>
    <t>2. Всего за период с 01.06.2022 по 30.06.2022 года выполнено работ (оказано услуг) на общую сумму:</t>
  </si>
  <si>
    <t xml:space="preserve">Акт № 6 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</si>
  <si>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</si>
  <si>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</si>
  <si>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</si>
  <si>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Двести девяносто тысяч двести четыре рубля девяносто шесть копеек</t>
  </si>
  <si>
    <t>Семьдесят две тысячи девятьсот тринадцать рублей тридцать одна копейка</t>
  </si>
  <si>
    <t>Начислено по договорам с провайдерами</t>
  </si>
  <si>
    <t>Поступило по договорам с провайдерами</t>
  </si>
  <si>
    <t xml:space="preserve">Акт № 8 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</si>
  <si>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</si>
  <si>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четырнадцать тысяч пятьдесят восемь рублей тридцать шесть копеек</t>
  </si>
  <si>
    <t xml:space="preserve">Акт № 9 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</si>
  <si>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</si>
  <si>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четыре тысячи пятьсот восемьдесят восемь рублей девяносто шесть копеек</t>
  </si>
  <si>
    <t>2. Всего за период с 01.10.2022 по 31.10.2022 года выполнено работ (оказано услуг) на общую сумму:</t>
  </si>
  <si>
    <t xml:space="preserve">Акт № 10  приемки оказанных услуг и (или) выполненных работ по содержанию и текущему ремонту общего имущества в многоквартирном доме </t>
  </si>
  <si>
    <t>Шестьдесят восемь тысяч пятьсот тридцать три рубля семьдесят шесть копеек</t>
  </si>
  <si>
    <t>2. Всего за период с 01.11.2022 по 30.11.2022 года выполнено работ (оказано услуг) на общую сумму:</t>
  </si>
  <si>
    <t xml:space="preserve">Акт № 11 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</si>
  <si>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сто тридцать один рубль пятьдесят семь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</si>
  <si>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</si>
  <si>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</si>
  <si>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</si>
  <si>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 (шт.)</t>
  </si>
  <si>
    <t>Девяносто одна тысяча четыреста шестнадцать рублей сорок четыре копейки</t>
  </si>
  <si>
    <t>Доходы и расходы ООО КА "Ирбис"  по управлению и обслуживанию МКД ул. Новаторов д. 11 к 1                                                       январь-декабрь</t>
  </si>
  <si>
    <t>Директор ООО КА "Ирбис" ____________________________Квашнин И.В.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</si>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</sst>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4" fontId="1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4" fontId="1" fillId="0" borderId="0" xfId="0" applyNumberFormat="1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Fill="1" applyAlignment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1" fillId="0" borderId="4" xfId="0" applyFont="1" applyFill="1" applyBorder="1"/>
    <xf numFmtId="0" fontId="1" fillId="0" borderId="0" xfId="0" applyFont="1" applyAlignment="1">
      <alignment horizontal="justify"/>
    </xf>
    <xf numFmtId="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4" fontId="0" fillId="2" borderId="1" xfId="0" applyNumberForma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1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justify"/>
    </xf>
    <xf numFmtId="4" fontId="0" fillId="2" borderId="0" xfId="0" applyNumberFormat="1" applyFill="1" applyAlignment="1">
      <alignment horizontal="center" vertical="center" wrapText="1"/>
    </xf>
    <xf numFmtId="0" fontId="9" fillId="2" borderId="0" xfId="0" applyFont="1" applyFill="1" applyAlignment="1">
      <alignment horizontal="justify" wrapText="1"/>
    </xf>
    <xf numFmtId="4" fontId="9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14" fontId="16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C22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60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0"/>
      <c r="E3" s="80"/>
      <c r="F3" s="80"/>
      <c r="G3" s="78">
        <v>44592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1.01</v>
      </c>
      <c r="E8" s="7">
        <v>3938.5</v>
      </c>
      <c r="F8" s="5" t="s">
        <v>11</v>
      </c>
      <c r="G8" s="8">
        <f>D8*E8</f>
        <v>3977.8850000000002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0.16</v>
      </c>
      <c r="E10" s="7">
        <v>3938.5</v>
      </c>
      <c r="F10" s="5" t="s">
        <v>11</v>
      </c>
      <c r="G10" s="8">
        <f t="shared" si="1"/>
        <v>630.16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</v>
      </c>
      <c r="E13" s="7">
        <v>3938.5</v>
      </c>
      <c r="F13" s="5" t="s">
        <v>11</v>
      </c>
      <c r="G13" s="8">
        <f t="shared" si="1"/>
        <v>787.7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0.18</v>
      </c>
      <c r="E14" s="7">
        <v>3938.5</v>
      </c>
      <c r="F14" s="5" t="s">
        <v>11</v>
      </c>
      <c r="G14" s="8">
        <f t="shared" si="1"/>
        <v>708.93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0.19</v>
      </c>
      <c r="E15" s="7">
        <v>3938.5</v>
      </c>
      <c r="F15" s="5" t="s">
        <v>11</v>
      </c>
      <c r="G15" s="8">
        <f t="shared" si="1"/>
        <v>748.31500000000005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0.52</v>
      </c>
      <c r="E16" s="7">
        <v>3938.5</v>
      </c>
      <c r="F16" s="5" t="s">
        <v>54</v>
      </c>
      <c r="G16" s="8">
        <f t="shared" si="1"/>
        <v>2048.02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0.44</v>
      </c>
      <c r="E17" s="7">
        <v>3938.5</v>
      </c>
      <c r="F17" s="5" t="s">
        <v>54</v>
      </c>
      <c r="G17" s="8">
        <f t="shared" si="1"/>
        <v>1732.94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0.52</v>
      </c>
      <c r="E20" s="7">
        <v>3938.5</v>
      </c>
      <c r="F20" s="5" t="s">
        <v>18</v>
      </c>
      <c r="G20" s="8">
        <f t="shared" si="1"/>
        <v>2048.02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1.51</v>
      </c>
      <c r="E21" s="7">
        <v>3938.5</v>
      </c>
      <c r="F21" s="5" t="s">
        <v>54</v>
      </c>
      <c r="G21" s="8">
        <f>D21*E21</f>
        <v>5947.1350000000002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2.94</v>
      </c>
      <c r="E22" s="7">
        <v>3938.5</v>
      </c>
      <c r="F22" s="5" t="s">
        <v>34</v>
      </c>
      <c r="G22" s="8">
        <f t="shared" si="1"/>
        <v>11579.19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v>6095.96</v>
      </c>
      <c r="E23" s="7">
        <v>2</v>
      </c>
      <c r="F23" s="5" t="s">
        <v>54</v>
      </c>
      <c r="G23" s="8">
        <f t="shared" si="1"/>
        <v>12191.92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1.64</v>
      </c>
      <c r="E24" s="7">
        <v>3938.5</v>
      </c>
      <c r="F24" s="5" t="s">
        <v>54</v>
      </c>
      <c r="G24" s="8">
        <f t="shared" si="1"/>
        <v>6459.1399999999994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0.13</v>
      </c>
      <c r="E25" s="7">
        <v>3938.5</v>
      </c>
      <c r="F25" s="5" t="s">
        <v>54</v>
      </c>
      <c r="G25" s="8">
        <f t="shared" si="1"/>
        <v>512.005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1.27</v>
      </c>
      <c r="E26" s="7">
        <v>3938.5</v>
      </c>
      <c r="F26" s="5" t="s">
        <v>54</v>
      </c>
      <c r="G26" s="8">
        <f t="shared" si="1"/>
        <v>5001.8950000000004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SUM(G8:G27)+0.03</f>
        <v>65322.314999999995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1050.34+89.01</f>
        <v>1139.3499999999999</v>
      </c>
    </row>
    <row r="32" spans="1:7" s="3" customFormat="1" ht="36.6" hidden="1" customHeight="1" x14ac:dyDescent="0.25">
      <c r="A32" s="32">
        <v>2</v>
      </c>
      <c r="B32" s="23" t="s">
        <v>6</v>
      </c>
      <c r="C32" s="32" t="s">
        <v>7</v>
      </c>
      <c r="D32" s="13">
        <v>14.06</v>
      </c>
      <c r="E32" s="13">
        <v>1800</v>
      </c>
      <c r="F32" s="33" t="s">
        <v>58</v>
      </c>
      <c r="G32" s="19"/>
    </row>
    <row r="33" spans="1:7" s="3" customFormat="1" ht="34.5" hidden="1" customHeight="1" x14ac:dyDescent="0.25">
      <c r="A33" s="32">
        <f>A32+1</f>
        <v>3</v>
      </c>
      <c r="B33" s="23" t="s">
        <v>8</v>
      </c>
      <c r="C33" s="32" t="s">
        <v>7</v>
      </c>
      <c r="D33" s="13">
        <v>10.14</v>
      </c>
      <c r="E33" s="13">
        <v>1800</v>
      </c>
      <c r="F33" s="33" t="s">
        <v>58</v>
      </c>
      <c r="G33" s="19"/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1139.3499999999999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66461.665099999998</v>
      </c>
    </row>
    <row r="36" spans="1:7" s="43" customFormat="1" ht="30" customHeight="1" x14ac:dyDescent="0.3">
      <c r="A36" s="102" t="s">
        <v>72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73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102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91"/>
      <c r="E3" s="91"/>
      <c r="F3" s="91"/>
      <c r="G3" s="78">
        <v>44865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89</v>
      </c>
      <c r="C27" s="12" t="s">
        <v>10</v>
      </c>
      <c r="D27" s="13">
        <v>2.58</v>
      </c>
      <c r="E27" s="7">
        <v>3938.5</v>
      </c>
      <c r="F27" s="79" t="s">
        <v>21</v>
      </c>
      <c r="G27" s="8">
        <f t="shared" si="1"/>
        <v>10161.33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68054.946799999991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478.81</v>
      </c>
    </row>
    <row r="32" spans="1:7" s="3" customFormat="1" ht="36.6" hidden="1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hidden="1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478.81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68533.756899999993</v>
      </c>
    </row>
    <row r="36" spans="1:7" s="43" customFormat="1" ht="30" customHeight="1" x14ac:dyDescent="0.3">
      <c r="A36" s="102" t="s">
        <v>101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103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105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92"/>
      <c r="E3" s="92"/>
      <c r="F3" s="92"/>
      <c r="G3" s="78">
        <v>44895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89</v>
      </c>
      <c r="C27" s="12" t="s">
        <v>10</v>
      </c>
      <c r="D27" s="13">
        <v>2.58</v>
      </c>
      <c r="E27" s="7">
        <v>3938.5</v>
      </c>
      <c r="F27" s="79" t="s">
        <v>21</v>
      </c>
      <c r="G27" s="8">
        <f t="shared" si="1"/>
        <v>10161.33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68054.946799999991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3076.62</v>
      </c>
    </row>
    <row r="32" spans="1:7" s="3" customFormat="1" ht="36.6" hidden="1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hidden="1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3076.62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71131.566899999991</v>
      </c>
    </row>
    <row r="36" spans="1:7" s="43" customFormat="1" ht="30" customHeight="1" x14ac:dyDescent="0.3">
      <c r="A36" s="102" t="s">
        <v>104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106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109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93"/>
      <c r="E3" s="93"/>
      <c r="F3" s="93"/>
      <c r="G3" s="78">
        <v>44926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108</v>
      </c>
      <c r="C27" s="12" t="s">
        <v>10</v>
      </c>
      <c r="D27" s="13">
        <v>2.81</v>
      </c>
      <c r="E27" s="7">
        <v>3938.5</v>
      </c>
      <c r="F27" s="79" t="s">
        <v>21</v>
      </c>
      <c r="G27" s="8">
        <f t="shared" si="1"/>
        <v>11067.184999999999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68960.801799999987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3300+19155.64</f>
        <v>22455.64</v>
      </c>
    </row>
    <row r="32" spans="1:7" s="3" customFormat="1" ht="36.6" hidden="1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hidden="1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22455.64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91416.441899999991</v>
      </c>
    </row>
    <row r="36" spans="1:7" s="43" customFormat="1" ht="30" customHeight="1" x14ac:dyDescent="0.3">
      <c r="A36" s="102" t="s">
        <v>107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111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view="pageBreakPreview" topLeftCell="A22" zoomScale="85" zoomScaleNormal="100" zoomScaleSheetLayoutView="85" workbookViewId="0">
      <selection activeCell="B43" sqref="B43"/>
    </sheetView>
  </sheetViews>
  <sheetFormatPr defaultColWidth="9.140625" defaultRowHeight="15.75" x14ac:dyDescent="0.25"/>
  <cols>
    <col min="1" max="1" width="5.85546875" style="3" customWidth="1"/>
    <col min="2" max="2" width="88.85546875" style="3" customWidth="1"/>
    <col min="3" max="3" width="35.7109375" style="51" customWidth="1"/>
    <col min="4" max="16384" width="9.140625" style="3"/>
  </cols>
  <sheetData>
    <row r="1" spans="1:4" s="28" customFormat="1" x14ac:dyDescent="0.25">
      <c r="C1" s="51"/>
    </row>
    <row r="2" spans="1:4" s="41" customFormat="1" ht="62.25" customHeight="1" x14ac:dyDescent="0.25">
      <c r="B2" s="107" t="s">
        <v>112</v>
      </c>
      <c r="C2" s="108"/>
    </row>
    <row r="3" spans="1:4" s="41" customFormat="1" ht="18.75" x14ac:dyDescent="0.3">
      <c r="A3" s="52"/>
      <c r="B3" s="53"/>
      <c r="C3" s="54"/>
    </row>
    <row r="4" spans="1:4" s="28" customFormat="1" ht="34.15" customHeight="1" x14ac:dyDescent="0.25">
      <c r="A4" s="55">
        <v>1</v>
      </c>
      <c r="B4" s="56" t="s">
        <v>67</v>
      </c>
      <c r="C4" s="81">
        <v>962446.89</v>
      </c>
    </row>
    <row r="5" spans="1:4" s="28" customFormat="1" ht="34.15" customHeight="1" x14ac:dyDescent="0.25">
      <c r="A5" s="55">
        <v>2</v>
      </c>
      <c r="B5" s="56" t="s">
        <v>93</v>
      </c>
      <c r="C5" s="81">
        <f>1835*12</f>
        <v>22020</v>
      </c>
    </row>
    <row r="6" spans="1:4" s="28" customFormat="1" ht="34.15" customHeight="1" x14ac:dyDescent="0.25">
      <c r="A6" s="55">
        <v>3</v>
      </c>
      <c r="B6" s="56" t="s">
        <v>94</v>
      </c>
      <c r="C6" s="81">
        <v>15700</v>
      </c>
    </row>
    <row r="7" spans="1:4" s="28" customFormat="1" ht="39.6" customHeight="1" x14ac:dyDescent="0.25">
      <c r="A7" s="57">
        <v>4</v>
      </c>
      <c r="B7" s="56" t="s">
        <v>68</v>
      </c>
      <c r="C7" s="82">
        <v>927746.52</v>
      </c>
    </row>
    <row r="8" spans="1:4" s="28" customFormat="1" ht="39.6" customHeight="1" x14ac:dyDescent="0.25">
      <c r="A8" s="57">
        <v>5</v>
      </c>
      <c r="B8" s="56" t="s">
        <v>69</v>
      </c>
      <c r="C8" s="82">
        <f>C4-C7</f>
        <v>34700.369999999995</v>
      </c>
    </row>
    <row r="9" spans="1:4" s="28" customFormat="1" ht="39.6" customHeight="1" x14ac:dyDescent="0.25">
      <c r="A9" s="57">
        <v>6</v>
      </c>
      <c r="B9" s="56" t="s">
        <v>110</v>
      </c>
      <c r="C9" s="94">
        <v>0</v>
      </c>
    </row>
    <row r="10" spans="1:4" ht="53.45" customHeight="1" x14ac:dyDescent="0.25">
      <c r="A10" s="45" t="s">
        <v>0</v>
      </c>
      <c r="B10" s="45" t="s">
        <v>1</v>
      </c>
      <c r="C10" s="58" t="s">
        <v>70</v>
      </c>
      <c r="D10" s="59"/>
    </row>
    <row r="11" spans="1:4" ht="46.5" customHeight="1" x14ac:dyDescent="0.25">
      <c r="A11" s="32">
        <v>1</v>
      </c>
      <c r="B11" s="23" t="s">
        <v>9</v>
      </c>
      <c r="C11" s="19">
        <f>янв!G8+фев!G8+мар!G8+апр!G8+май!G8+июнь!G8+июль!G8+авг!G8+сен!G8+окт!G8+ноя!G8+дек!G8</f>
        <v>49467.560000000012</v>
      </c>
    </row>
    <row r="12" spans="1:4" ht="42.75" customHeight="1" x14ac:dyDescent="0.25">
      <c r="A12" s="32">
        <f t="shared" ref="A12:A30" si="0">A11+1</f>
        <v>2</v>
      </c>
      <c r="B12" s="23" t="s">
        <v>56</v>
      </c>
      <c r="C12" s="19">
        <f>янв!G9+фев!G9+мар!G9+апр!G9+май!G9+июнь!G9+июль!G9+авг!G9+сен!G9+окт!G9+ноя!G9+дек!G9</f>
        <v>3780.9599999999996</v>
      </c>
    </row>
    <row r="13" spans="1:4" ht="39" customHeight="1" x14ac:dyDescent="0.25">
      <c r="A13" s="32">
        <f t="shared" si="0"/>
        <v>3</v>
      </c>
      <c r="B13" s="23" t="s">
        <v>13</v>
      </c>
      <c r="C13" s="19">
        <f>янв!G10+фев!G10+мар!G10+апр!G10+май!G10+июнь!G10+июль!G10+авг!G10+сен!G10+окт!G10+ноя!G10+дек!G10</f>
        <v>7995.1550000000007</v>
      </c>
    </row>
    <row r="14" spans="1:4" ht="45.75" customHeight="1" x14ac:dyDescent="0.25">
      <c r="A14" s="32">
        <f t="shared" si="0"/>
        <v>4</v>
      </c>
      <c r="B14" s="23" t="s">
        <v>14</v>
      </c>
      <c r="C14" s="19">
        <f>янв!G11+фев!G11+мар!G11+апр!G11+май!G11+июнь!G11+июль!G11+авг!G11+сен!G11+окт!G11+ноя!G11+дек!G11</f>
        <v>3308.3400000000015</v>
      </c>
    </row>
    <row r="15" spans="1:4" ht="73.5" customHeight="1" x14ac:dyDescent="0.25">
      <c r="A15" s="32">
        <f t="shared" si="0"/>
        <v>5</v>
      </c>
      <c r="B15" s="23" t="s">
        <v>16</v>
      </c>
      <c r="C15" s="19">
        <f>янв!G12+фев!G12+мар!G12+апр!G12+май!G12+июнь!G12+июль!G12+авг!G12+сен!G12+окт!G12+ноя!G12+дек!G12</f>
        <v>1890.4799999999998</v>
      </c>
    </row>
    <row r="16" spans="1:4" ht="53.25" customHeight="1" x14ac:dyDescent="0.25">
      <c r="A16" s="32">
        <f t="shared" si="0"/>
        <v>6</v>
      </c>
      <c r="B16" s="23" t="s">
        <v>19</v>
      </c>
      <c r="C16" s="19">
        <f>янв!G13+фев!G13+мар!G13+апр!G13+май!G13+июнь!G13+июль!G13+авг!G13+сен!G13+окт!G13+ноя!G13+дек!G13</f>
        <v>9885.6349999999984</v>
      </c>
    </row>
    <row r="17" spans="1:3" ht="42.75" customHeight="1" x14ac:dyDescent="0.25">
      <c r="A17" s="32">
        <f t="shared" si="0"/>
        <v>7</v>
      </c>
      <c r="B17" s="23" t="s">
        <v>55</v>
      </c>
      <c r="C17" s="19">
        <f>янв!G14+фев!G14+мар!G14+апр!G14+май!G14+июнь!G14+июль!G14+авг!G14+сен!G14+окт!G14+ноя!G14+дек!G14</f>
        <v>8940.3950000000023</v>
      </c>
    </row>
    <row r="18" spans="1:3" ht="45.75" customHeight="1" x14ac:dyDescent="0.25">
      <c r="A18" s="32">
        <f t="shared" si="0"/>
        <v>8</v>
      </c>
      <c r="B18" s="23" t="s">
        <v>23</v>
      </c>
      <c r="C18" s="19">
        <f>янв!G15+фев!G15+мар!G15+апр!G15+май!G15+июнь!G15+июль!G15+авг!G15+сен!G15+окт!G15+ноя!G15+дек!G15</f>
        <v>9413.0149999999994</v>
      </c>
    </row>
    <row r="19" spans="1:3" ht="33" customHeight="1" x14ac:dyDescent="0.25">
      <c r="A19" s="32">
        <f t="shared" si="0"/>
        <v>9</v>
      </c>
      <c r="B19" s="23" t="s">
        <v>24</v>
      </c>
      <c r="C19" s="19">
        <f>янв!G16+фев!G16+мар!G16+апр!G16+май!G16+июнь!G16+июль!G16+авг!G16+сен!G16+окт!G16+ноя!G16+дек!G16</f>
        <v>25442.710000000006</v>
      </c>
    </row>
    <row r="20" spans="1:3" ht="20.25" customHeight="1" x14ac:dyDescent="0.25">
      <c r="A20" s="32">
        <f t="shared" si="0"/>
        <v>10</v>
      </c>
      <c r="B20" s="23" t="s">
        <v>25</v>
      </c>
      <c r="C20" s="19">
        <f>янв!G17+фев!G17+мар!G17+апр!G17+май!G17+июнь!G17+июль!G17+авг!G17+сен!G17+окт!G17+ноя!G17+дек!G17</f>
        <v>21661.749999999996</v>
      </c>
    </row>
    <row r="21" spans="1:3" ht="24.75" customHeight="1" x14ac:dyDescent="0.25">
      <c r="A21" s="32">
        <f t="shared" si="0"/>
        <v>11</v>
      </c>
      <c r="B21" s="23" t="s">
        <v>26</v>
      </c>
      <c r="C21" s="19">
        <f>янв!G18+фев!G18+мар!G18+апр!G18+май!G18+июнь!G18+июль!G18+авг!G18+сен!G18+окт!G18+ноя!G18+дек!G18</f>
        <v>2363.1</v>
      </c>
    </row>
    <row r="22" spans="1:3" ht="54" customHeight="1" x14ac:dyDescent="0.25">
      <c r="A22" s="32">
        <f t="shared" si="0"/>
        <v>12</v>
      </c>
      <c r="B22" s="23" t="s">
        <v>28</v>
      </c>
      <c r="C22" s="19">
        <f>янв!G19+фев!G19+мар!G19+апр!G19+май!G19+июнь!G19+июль!G19+авг!G19+сен!G19+окт!G19+ноя!G19+дек!G19</f>
        <v>3780.9599999999996</v>
      </c>
    </row>
    <row r="23" spans="1:3" x14ac:dyDescent="0.25">
      <c r="A23" s="32">
        <f t="shared" si="0"/>
        <v>13</v>
      </c>
      <c r="B23" s="23" t="s">
        <v>30</v>
      </c>
      <c r="C23" s="19">
        <f>янв!G20+фев!G20+мар!G20+апр!G20+май!G20+июнь!G20+июль!G20+авг!G20+сен!G20+окт!G20+ноя!G20+дек!G20</f>
        <v>25442.710000000006</v>
      </c>
    </row>
    <row r="24" spans="1:3" ht="20.25" customHeight="1" x14ac:dyDescent="0.25">
      <c r="A24" s="32">
        <f t="shared" si="0"/>
        <v>14</v>
      </c>
      <c r="B24" s="23" t="s">
        <v>44</v>
      </c>
      <c r="C24" s="19">
        <f>янв!G21+фев!G21+мар!G21+апр!G21+май!G21+июнь!G21+июль!G21+авг!G21+сен!G21+окт!G21+ноя!G21+дек!G21</f>
        <v>73965.030000000013</v>
      </c>
    </row>
    <row r="25" spans="1:3" ht="31.5" x14ac:dyDescent="0.25">
      <c r="A25" s="32">
        <f t="shared" si="0"/>
        <v>15</v>
      </c>
      <c r="B25" s="23" t="s">
        <v>61</v>
      </c>
      <c r="C25" s="19">
        <f>янв!G22+фев!G22+мар!G22+апр!G22+май!G22+июнь!G22+июль!G22+авг!G22+сен!G22+окт!G22+ноя!G22+дек!G22</f>
        <v>144149.09999999998</v>
      </c>
    </row>
    <row r="26" spans="1:3" x14ac:dyDescent="0.25">
      <c r="A26" s="32">
        <f t="shared" si="0"/>
        <v>16</v>
      </c>
      <c r="B26" s="60" t="s">
        <v>35</v>
      </c>
      <c r="C26" s="19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32">
        <f t="shared" si="0"/>
        <v>17</v>
      </c>
      <c r="B27" s="60" t="s">
        <v>37</v>
      </c>
      <c r="C27" s="19">
        <f>янв!G24+фев!G24+мар!G24+апр!G24+май!G24+июнь!G24+июль!G24+авг!G24+сен!G24+окт!G24+ноя!G24+дек!G24</f>
        <v>80542.325000000012</v>
      </c>
    </row>
    <row r="28" spans="1:3" x14ac:dyDescent="0.25">
      <c r="A28" s="32">
        <f t="shared" si="0"/>
        <v>18</v>
      </c>
      <c r="B28" s="60" t="s">
        <v>38</v>
      </c>
      <c r="C28" s="19">
        <f>янв!G25+фев!G25+мар!G25+апр!G25+май!G25+июнь!G25+июль!G25+авг!G25+сен!G25+окт!G25+ноя!G25+дек!G25</f>
        <v>6577.2950000000028</v>
      </c>
    </row>
    <row r="29" spans="1:3" ht="33.75" customHeight="1" x14ac:dyDescent="0.25">
      <c r="A29" s="32">
        <f t="shared" si="0"/>
        <v>19</v>
      </c>
      <c r="B29" s="61" t="s">
        <v>40</v>
      </c>
      <c r="C29" s="19">
        <f>янв!G26+фев!G26+мар!G26+апр!G26+май!G26+июнь!G26+июль!G26+авг!G26+сен!G26+окт!G26+ноя!G26+дек!G26</f>
        <v>62188.915000000001</v>
      </c>
    </row>
    <row r="30" spans="1:3" ht="50.25" customHeight="1" x14ac:dyDescent="0.25">
      <c r="A30" s="32">
        <f t="shared" si="0"/>
        <v>20</v>
      </c>
      <c r="B30" s="23" t="s">
        <v>41</v>
      </c>
      <c r="C30" s="19">
        <f>янв!G27+фев!G27+мар!G27+апр!G27+май!G27+июнь!G27+июль!G27+авг!G27+сен!G27+окт!G27+ноя!G27+дек!G27</f>
        <v>120006.095</v>
      </c>
    </row>
    <row r="31" spans="1:3" s="31" customFormat="1" x14ac:dyDescent="0.25">
      <c r="A31" s="104" t="s">
        <v>43</v>
      </c>
      <c r="B31" s="105"/>
      <c r="C31" s="19">
        <f>SUM(C11:C30)</f>
        <v>812469.01480000012</v>
      </c>
    </row>
    <row r="32" spans="1:3" s="28" customFormat="1" x14ac:dyDescent="0.25">
      <c r="A32" s="48" t="s">
        <v>42</v>
      </c>
      <c r="B32" s="48"/>
      <c r="C32" s="19"/>
    </row>
    <row r="33" spans="1:3" ht="56.25" customHeight="1" x14ac:dyDescent="0.25">
      <c r="A33" s="45" t="s">
        <v>0</v>
      </c>
      <c r="B33" s="45" t="s">
        <v>1</v>
      </c>
      <c r="C33" s="58" t="s">
        <v>70</v>
      </c>
    </row>
    <row r="34" spans="1:3" ht="28.15" customHeight="1" x14ac:dyDescent="0.25">
      <c r="A34" s="32">
        <v>1</v>
      </c>
      <c r="B34" s="34" t="s">
        <v>42</v>
      </c>
      <c r="C34" s="19">
        <f>янв!G31+фев!G31+мар!G31+апр!G31+май!G31+июнь!G31+июль!G31+авг!G31+сен!G31+окт!G31+ноя!G31+дек!G31</f>
        <v>300418.44</v>
      </c>
    </row>
    <row r="35" spans="1:3" ht="36.6" customHeight="1" x14ac:dyDescent="0.25">
      <c r="A35" s="32">
        <v>2</v>
      </c>
      <c r="B35" s="23" t="s">
        <v>6</v>
      </c>
      <c r="C35" s="19">
        <f>янв!G32+фев!G32+мар!G32+апр!G32+май!G32+июнь!G32+июль!G32+авг!G32+сен!G32+окт!G32+ноя!G32+дек!G32</f>
        <v>26316</v>
      </c>
    </row>
    <row r="36" spans="1:3" ht="34.5" customHeight="1" x14ac:dyDescent="0.25">
      <c r="A36" s="32">
        <f>A35+1</f>
        <v>3</v>
      </c>
      <c r="B36" s="23" t="s">
        <v>8</v>
      </c>
      <c r="C36" s="19">
        <f>янв!G33+фев!G33+мар!G33+апр!G33+май!G33+июнь!G33+июль!G33+авг!G33+сен!G33+окт!G33+ноя!G33+дек!G33</f>
        <v>18990</v>
      </c>
    </row>
    <row r="37" spans="1:3" s="36" customFormat="1" x14ac:dyDescent="0.25">
      <c r="A37" s="106" t="s">
        <v>43</v>
      </c>
      <c r="B37" s="106"/>
      <c r="C37" s="19">
        <f>SUM(C34:C36)</f>
        <v>345724.44</v>
      </c>
    </row>
    <row r="38" spans="1:3" s="31" customFormat="1" x14ac:dyDescent="0.25">
      <c r="A38" s="104" t="s">
        <v>45</v>
      </c>
      <c r="B38" s="104"/>
      <c r="C38" s="19">
        <f>C31+C37</f>
        <v>1158193.4548000002</v>
      </c>
    </row>
    <row r="39" spans="1:3" s="63" customFormat="1" ht="17.45" customHeight="1" x14ac:dyDescent="0.3">
      <c r="A39" s="46"/>
      <c r="B39" s="62" t="s">
        <v>71</v>
      </c>
      <c r="C39" s="47">
        <f>C4-C38+C5</f>
        <v>-173726.56480000017</v>
      </c>
    </row>
    <row r="40" spans="1:3" s="63" customFormat="1" ht="23.25" customHeight="1" x14ac:dyDescent="0.3">
      <c r="A40" s="49"/>
      <c r="B40" s="50"/>
      <c r="C40" s="64"/>
    </row>
    <row r="41" spans="1:3" s="63" customFormat="1" ht="18.75" customHeight="1" x14ac:dyDescent="0.3">
      <c r="A41" s="49"/>
      <c r="B41" s="50"/>
      <c r="C41" s="64"/>
    </row>
    <row r="42" spans="1:3" s="63" customFormat="1" ht="22.5" customHeight="1" x14ac:dyDescent="0.3">
      <c r="A42" s="49"/>
      <c r="B42" s="65" t="s">
        <v>113</v>
      </c>
      <c r="C42" s="66"/>
    </row>
    <row r="43" spans="1:3" s="63" customFormat="1" ht="21.75" customHeight="1" x14ac:dyDescent="0.3">
      <c r="A43" s="49"/>
      <c r="B43" s="65"/>
      <c r="C43" s="66"/>
    </row>
    <row r="44" spans="1:3" s="70" customFormat="1" x14ac:dyDescent="0.25">
      <c r="A44" s="67"/>
      <c r="B44" s="68"/>
      <c r="C44" s="69"/>
    </row>
    <row r="45" spans="1:3" s="70" customFormat="1" ht="37.9" customHeight="1" x14ac:dyDescent="0.3">
      <c r="A45" s="67"/>
      <c r="B45" s="71" t="s">
        <v>114</v>
      </c>
      <c r="C45" s="72"/>
    </row>
    <row r="46" spans="1:3" s="28" customFormat="1" ht="18.75" x14ac:dyDescent="0.3">
      <c r="A46" s="73"/>
      <c r="B46" s="74"/>
      <c r="C46" s="75"/>
    </row>
    <row r="47" spans="1:3" s="28" customFormat="1" ht="18.75" x14ac:dyDescent="0.3">
      <c r="A47" s="73"/>
      <c r="B47" s="74"/>
      <c r="C47" s="75"/>
    </row>
    <row r="48" spans="1:3" s="28" customFormat="1" ht="18.75" x14ac:dyDescent="0.3">
      <c r="A48" s="73"/>
      <c r="B48" s="74"/>
      <c r="C48" s="75"/>
    </row>
    <row r="49" spans="1:3" s="28" customFormat="1" ht="18.75" x14ac:dyDescent="0.3">
      <c r="A49" s="73"/>
      <c r="B49" s="74"/>
      <c r="C49" s="75"/>
    </row>
    <row r="50" spans="1:3" s="28" customFormat="1" ht="18.75" x14ac:dyDescent="0.3">
      <c r="A50" s="73"/>
      <c r="B50" s="74"/>
      <c r="C50" s="75"/>
    </row>
    <row r="51" spans="1:3" s="28" customFormat="1" ht="18.75" x14ac:dyDescent="0.3">
      <c r="A51" s="73"/>
      <c r="B51" s="74"/>
      <c r="C51" s="75"/>
    </row>
    <row r="52" spans="1:3" s="28" customFormat="1" x14ac:dyDescent="0.25">
      <c r="A52" s="73"/>
      <c r="B52" s="73"/>
      <c r="C52" s="76"/>
    </row>
    <row r="53" spans="1:3" s="28" customFormat="1" x14ac:dyDescent="0.25">
      <c r="A53" s="73"/>
      <c r="B53" s="73"/>
      <c r="C53" s="76"/>
    </row>
    <row r="54" spans="1:3" s="28" customFormat="1" x14ac:dyDescent="0.25">
      <c r="A54" s="73"/>
      <c r="B54" s="73"/>
      <c r="C54" s="76"/>
    </row>
    <row r="55" spans="1:3" s="28" customFormat="1" x14ac:dyDescent="0.25">
      <c r="A55" s="73"/>
      <c r="B55" s="73"/>
      <c r="C55" s="76"/>
    </row>
    <row r="56" spans="1:3" s="28" customFormat="1" x14ac:dyDescent="0.25">
      <c r="A56" s="73"/>
      <c r="B56" s="73"/>
      <c r="C56" s="76"/>
    </row>
    <row r="57" spans="1:3" s="28" customFormat="1" x14ac:dyDescent="0.25">
      <c r="A57" s="73"/>
      <c r="B57" s="73"/>
      <c r="C57" s="76"/>
    </row>
    <row r="58" spans="1:3" x14ac:dyDescent="0.25">
      <c r="A58" s="77"/>
      <c r="B58" s="77"/>
      <c r="C58" s="76"/>
    </row>
    <row r="59" spans="1:3" x14ac:dyDescent="0.25">
      <c r="A59" s="77"/>
      <c r="B59" s="77"/>
      <c r="C59" s="76"/>
    </row>
  </sheetData>
  <mergeCells count="4">
    <mergeCell ref="A38:B38"/>
    <mergeCell ref="A31:B31"/>
    <mergeCell ref="A37:B37"/>
    <mergeCell ref="B2:C2"/>
  </mergeCells>
  <pageMargins left="0.35433070866141736" right="0.19685039370078741" top="0.27559055118110237" bottom="0.31496062992125984" header="0.15748031496062992" footer="0.19685039370078741"/>
  <pageSetup paperSize="9" scale="5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0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75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3"/>
      <c r="E3" s="83"/>
      <c r="F3" s="83"/>
      <c r="G3" s="78">
        <v>44620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67582.326799999995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8285.33+4674.96</f>
        <v>12960.29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12960.29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80542.616899999994</v>
      </c>
    </row>
    <row r="36" spans="1:7" s="43" customFormat="1" ht="30" customHeight="1" x14ac:dyDescent="0.3">
      <c r="A36" s="102" t="s">
        <v>74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76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78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4"/>
      <c r="E3" s="84"/>
      <c r="F3" s="84"/>
      <c r="G3" s="78">
        <v>44651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67582.326799999995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20277.16+3300</f>
        <v>23577.16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23577.16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91159.486900000004</v>
      </c>
    </row>
    <row r="36" spans="1:7" s="43" customFormat="1" ht="30" customHeight="1" x14ac:dyDescent="0.3">
      <c r="A36" s="102" t="s">
        <v>77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79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81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5"/>
      <c r="E3" s="85"/>
      <c r="F3" s="85"/>
      <c r="G3" s="78">
        <v>44681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67582.326799999995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2018.16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2018.16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69600.486900000004</v>
      </c>
    </row>
    <row r="36" spans="1:7" s="43" customFormat="1" ht="30" customHeight="1" x14ac:dyDescent="0.3">
      <c r="A36" s="102" t="s">
        <v>80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82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84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6"/>
      <c r="E3" s="86"/>
      <c r="F3" s="86"/>
      <c r="G3" s="78">
        <v>44712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67582.326799999995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0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0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67582.3269</v>
      </c>
    </row>
    <row r="36" spans="1:7" s="43" customFormat="1" ht="30" customHeight="1" x14ac:dyDescent="0.3">
      <c r="A36" s="102" t="s">
        <v>83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85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3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87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7"/>
      <c r="E3" s="87"/>
      <c r="F3" s="87"/>
      <c r="G3" s="78">
        <v>44742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64</v>
      </c>
      <c r="C27" s="12" t="s">
        <v>10</v>
      </c>
      <c r="D27" s="13">
        <v>2.46</v>
      </c>
      <c r="E27" s="7">
        <v>3938.5</v>
      </c>
      <c r="F27" s="79" t="s">
        <v>21</v>
      </c>
      <c r="G27" s="8">
        <f t="shared" si="1"/>
        <v>9688.7099999999991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67582.326799999995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222622.63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222622.63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290204.95689999999</v>
      </c>
    </row>
    <row r="36" spans="1:7" s="43" customFormat="1" ht="30" customHeight="1" x14ac:dyDescent="0.3">
      <c r="A36" s="102" t="s">
        <v>86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91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88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8"/>
      <c r="E3" s="88"/>
      <c r="F3" s="88"/>
      <c r="G3" s="78">
        <v>44773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89</v>
      </c>
      <c r="C27" s="12" t="s">
        <v>10</v>
      </c>
      <c r="D27" s="13">
        <v>2.58</v>
      </c>
      <c r="E27" s="7">
        <v>3938.5</v>
      </c>
      <c r="F27" s="79" t="s">
        <v>21</v>
      </c>
      <c r="G27" s="8">
        <f t="shared" si="1"/>
        <v>10161.33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68054.946799999991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1558.36+3300</f>
        <v>4858.3599999999997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4858.3599999999997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72913.306899999996</v>
      </c>
    </row>
    <row r="36" spans="1:7" s="43" customFormat="1" ht="30" customHeight="1" x14ac:dyDescent="0.3">
      <c r="A36" s="102" t="s">
        <v>90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92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95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89"/>
      <c r="E3" s="89"/>
      <c r="F3" s="89"/>
      <c r="G3" s="78">
        <v>44804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89</v>
      </c>
      <c r="C27" s="12" t="s">
        <v>10</v>
      </c>
      <c r="D27" s="13">
        <v>2.58</v>
      </c>
      <c r="E27" s="7">
        <v>3938.5</v>
      </c>
      <c r="F27" s="79" t="s">
        <v>21</v>
      </c>
      <c r="G27" s="8">
        <f t="shared" si="1"/>
        <v>10161.33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68054.946799999991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v>697.41</v>
      </c>
    </row>
    <row r="32" spans="1:7" s="3" customFormat="1" ht="36.6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f>D32*E32</f>
        <v>26316</v>
      </c>
    </row>
    <row r="33" spans="1:7" s="3" customFormat="1" ht="34.5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f>D33*E33</f>
        <v>18990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46003.41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114058.3569</v>
      </c>
    </row>
    <row r="36" spans="1:7" s="43" customFormat="1" ht="30" customHeight="1" x14ac:dyDescent="0.3">
      <c r="A36" s="102" t="s">
        <v>96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97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70" zoomScaleNormal="70" workbookViewId="0">
      <selection activeCell="A37" sqref="A37:G37"/>
    </sheetView>
  </sheetViews>
  <sheetFormatPr defaultColWidth="9.140625" defaultRowHeight="15.75" x14ac:dyDescent="0.25"/>
  <cols>
    <col min="1" max="1" width="5.85546875" style="1" customWidth="1"/>
    <col min="2" max="2" width="49.85546875" style="1" customWidth="1"/>
    <col min="3" max="3" width="30.140625" style="1" customWidth="1"/>
    <col min="4" max="4" width="14.7109375" style="1" customWidth="1"/>
    <col min="5" max="5" width="12.42578125" style="1" customWidth="1"/>
    <col min="6" max="6" width="26.28515625" style="17" customWidth="1"/>
    <col min="7" max="7" width="27" style="18" customWidth="1"/>
    <col min="8" max="8" width="8.85546875" style="1" customWidth="1"/>
    <col min="9" max="16384" width="9.140625" style="1"/>
  </cols>
  <sheetData>
    <row r="1" spans="1:8" s="26" customFormat="1" x14ac:dyDescent="0.25">
      <c r="F1" s="2"/>
      <c r="G1" s="27"/>
    </row>
    <row r="2" spans="1:8" s="38" customFormat="1" ht="52.5" customHeight="1" x14ac:dyDescent="0.25">
      <c r="B2" s="97" t="s">
        <v>98</v>
      </c>
      <c r="C2" s="97"/>
      <c r="D2" s="97"/>
      <c r="E2" s="97"/>
      <c r="F2" s="97"/>
      <c r="G2" s="97"/>
    </row>
    <row r="3" spans="1:8" s="41" customFormat="1" ht="18.75" x14ac:dyDescent="0.3">
      <c r="A3" s="39"/>
      <c r="B3" s="40" t="s">
        <v>46</v>
      </c>
      <c r="C3" s="40"/>
      <c r="D3" s="90"/>
      <c r="E3" s="90"/>
      <c r="F3" s="90"/>
      <c r="G3" s="78">
        <v>44834</v>
      </c>
    </row>
    <row r="4" spans="1:8" s="28" customFormat="1" ht="12" customHeight="1" x14ac:dyDescent="0.25">
      <c r="A4" s="25"/>
      <c r="B4" s="25"/>
      <c r="C4" s="25"/>
      <c r="D4" s="25"/>
      <c r="E4" s="25"/>
      <c r="F4" s="25"/>
      <c r="G4" s="25"/>
    </row>
    <row r="5" spans="1:8" s="26" customFormat="1" ht="91.5" customHeight="1" x14ac:dyDescent="0.3">
      <c r="A5" s="95" t="s">
        <v>65</v>
      </c>
      <c r="B5" s="96"/>
      <c r="C5" s="96"/>
      <c r="D5" s="96"/>
      <c r="E5" s="96"/>
      <c r="F5" s="96"/>
      <c r="G5" s="96"/>
    </row>
    <row r="6" spans="1:8" s="26" customFormat="1" ht="69.75" customHeight="1" x14ac:dyDescent="0.3">
      <c r="A6" s="95" t="s">
        <v>47</v>
      </c>
      <c r="B6" s="96"/>
      <c r="C6" s="96"/>
      <c r="D6" s="96"/>
      <c r="E6" s="96"/>
      <c r="F6" s="96"/>
      <c r="G6" s="96"/>
    </row>
    <row r="7" spans="1:8" ht="39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57</v>
      </c>
      <c r="G7" s="8" t="s">
        <v>5</v>
      </c>
      <c r="H7" s="24"/>
    </row>
    <row r="8" spans="1:8" ht="47.25" x14ac:dyDescent="0.25">
      <c r="A8" s="4">
        <v>1</v>
      </c>
      <c r="B8" s="6" t="s">
        <v>9</v>
      </c>
      <c r="C8" s="4" t="s">
        <v>10</v>
      </c>
      <c r="D8" s="7">
        <v>1.05</v>
      </c>
      <c r="E8" s="7">
        <v>3938.5</v>
      </c>
      <c r="F8" s="5" t="s">
        <v>11</v>
      </c>
      <c r="G8" s="8">
        <f>D8*E8</f>
        <v>4135.4250000000002</v>
      </c>
    </row>
    <row r="9" spans="1:8" ht="47.25" x14ac:dyDescent="0.25">
      <c r="A9" s="4">
        <f t="shared" ref="A9:A27" si="0">A8+1</f>
        <v>2</v>
      </c>
      <c r="B9" s="6" t="s">
        <v>56</v>
      </c>
      <c r="C9" s="4" t="s">
        <v>10</v>
      </c>
      <c r="D9" s="7">
        <v>0.08</v>
      </c>
      <c r="E9" s="7">
        <v>3938.5</v>
      </c>
      <c r="F9" s="5" t="s">
        <v>11</v>
      </c>
      <c r="G9" s="8">
        <f t="shared" ref="G9:G27" si="1">D9*E9</f>
        <v>315.08</v>
      </c>
    </row>
    <row r="10" spans="1:8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3938.5</v>
      </c>
      <c r="F10" s="5" t="s">
        <v>11</v>
      </c>
      <c r="G10" s="8">
        <f t="shared" si="1"/>
        <v>669.54500000000007</v>
      </c>
    </row>
    <row r="11" spans="1:8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3938.5</v>
      </c>
      <c r="F11" s="5" t="s">
        <v>11</v>
      </c>
      <c r="G11" s="8">
        <f t="shared" si="1"/>
        <v>275.69500000000005</v>
      </c>
    </row>
    <row r="12" spans="1:8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3938.5</v>
      </c>
      <c r="F12" s="5" t="s">
        <v>11</v>
      </c>
      <c r="G12" s="8">
        <f t="shared" si="1"/>
        <v>157.54</v>
      </c>
    </row>
    <row r="13" spans="1:8" ht="47.25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3938.5</v>
      </c>
      <c r="F13" s="5" t="s">
        <v>11</v>
      </c>
      <c r="G13" s="8">
        <f t="shared" si="1"/>
        <v>827.08499999999992</v>
      </c>
    </row>
    <row r="14" spans="1:8" ht="47.25" x14ac:dyDescent="0.25">
      <c r="A14" s="4">
        <f t="shared" si="0"/>
        <v>7</v>
      </c>
      <c r="B14" s="6" t="s">
        <v>55</v>
      </c>
      <c r="C14" s="4" t="s">
        <v>22</v>
      </c>
      <c r="D14" s="7">
        <v>0.19</v>
      </c>
      <c r="E14" s="7">
        <v>3938.5</v>
      </c>
      <c r="F14" s="5" t="s">
        <v>11</v>
      </c>
      <c r="G14" s="8">
        <f t="shared" si="1"/>
        <v>748.31500000000005</v>
      </c>
    </row>
    <row r="15" spans="1:8" ht="52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3938.5</v>
      </c>
      <c r="F15" s="5" t="s">
        <v>11</v>
      </c>
      <c r="G15" s="8">
        <f t="shared" si="1"/>
        <v>787.7</v>
      </c>
    </row>
    <row r="16" spans="1:8" ht="33" customHeight="1" x14ac:dyDescent="0.25">
      <c r="A16" s="4">
        <f t="shared" si="0"/>
        <v>9</v>
      </c>
      <c r="B16" s="6" t="s">
        <v>24</v>
      </c>
      <c r="C16" s="4" t="s">
        <v>10</v>
      </c>
      <c r="D16" s="7">
        <v>0.54</v>
      </c>
      <c r="E16" s="7">
        <v>3938.5</v>
      </c>
      <c r="F16" s="5" t="s">
        <v>54</v>
      </c>
      <c r="G16" s="8">
        <f t="shared" si="1"/>
        <v>2126.79</v>
      </c>
    </row>
    <row r="17" spans="1:7" ht="26.25" customHeight="1" x14ac:dyDescent="0.25">
      <c r="A17" s="4">
        <f t="shared" si="0"/>
        <v>10</v>
      </c>
      <c r="B17" s="6" t="s">
        <v>62</v>
      </c>
      <c r="C17" s="4" t="s">
        <v>10</v>
      </c>
      <c r="D17" s="7">
        <v>0.46</v>
      </c>
      <c r="E17" s="7">
        <v>3938.5</v>
      </c>
      <c r="F17" s="5" t="s">
        <v>54</v>
      </c>
      <c r="G17" s="8">
        <f t="shared" si="1"/>
        <v>1811.71</v>
      </c>
    </row>
    <row r="18" spans="1:7" ht="27.75" customHeight="1" x14ac:dyDescent="0.25">
      <c r="A18" s="4">
        <f t="shared" si="0"/>
        <v>11</v>
      </c>
      <c r="B18" s="6" t="s">
        <v>26</v>
      </c>
      <c r="C18" s="4" t="s">
        <v>22</v>
      </c>
      <c r="D18" s="7">
        <v>0.05</v>
      </c>
      <c r="E18" s="7">
        <v>3938.5</v>
      </c>
      <c r="F18" s="5" t="s">
        <v>27</v>
      </c>
      <c r="G18" s="8">
        <f t="shared" si="1"/>
        <v>196.92500000000001</v>
      </c>
    </row>
    <row r="19" spans="1:7" ht="81.599999999999994" customHeight="1" x14ac:dyDescent="0.25">
      <c r="A19" s="4">
        <f t="shared" si="0"/>
        <v>12</v>
      </c>
      <c r="B19" s="6" t="s">
        <v>28</v>
      </c>
      <c r="C19" s="4" t="s">
        <v>22</v>
      </c>
      <c r="D19" s="7">
        <v>0.08</v>
      </c>
      <c r="E19" s="7">
        <v>3938.5</v>
      </c>
      <c r="F19" s="5" t="s">
        <v>29</v>
      </c>
      <c r="G19" s="8">
        <f t="shared" si="1"/>
        <v>315.08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3938.5</v>
      </c>
      <c r="F20" s="5" t="s">
        <v>18</v>
      </c>
      <c r="G20" s="8">
        <f t="shared" si="1"/>
        <v>2126.79</v>
      </c>
    </row>
    <row r="21" spans="1:7" ht="21" customHeight="1" x14ac:dyDescent="0.25">
      <c r="A21" s="4">
        <f t="shared" si="0"/>
        <v>14</v>
      </c>
      <c r="B21" s="6" t="s">
        <v>44</v>
      </c>
      <c r="C21" s="4" t="s">
        <v>32</v>
      </c>
      <c r="D21" s="7">
        <v>1.57</v>
      </c>
      <c r="E21" s="7">
        <v>3938.5</v>
      </c>
      <c r="F21" s="5" t="s">
        <v>54</v>
      </c>
      <c r="G21" s="8">
        <f>D21*E21</f>
        <v>6183.4450000000006</v>
      </c>
    </row>
    <row r="22" spans="1:7" ht="47.25" x14ac:dyDescent="0.25">
      <c r="A22" s="4">
        <f t="shared" si="0"/>
        <v>15</v>
      </c>
      <c r="B22" s="6" t="s">
        <v>61</v>
      </c>
      <c r="C22" s="4" t="s">
        <v>33</v>
      </c>
      <c r="D22" s="7">
        <v>3.06</v>
      </c>
      <c r="E22" s="7">
        <v>3938.5</v>
      </c>
      <c r="F22" s="5" t="s">
        <v>34</v>
      </c>
      <c r="G22" s="8">
        <f t="shared" si="1"/>
        <v>12051.81</v>
      </c>
    </row>
    <row r="23" spans="1:7" ht="31.5" x14ac:dyDescent="0.25">
      <c r="A23" s="4">
        <f>A22+1</f>
        <v>16</v>
      </c>
      <c r="B23" s="10" t="s">
        <v>35</v>
      </c>
      <c r="C23" s="11" t="s">
        <v>36</v>
      </c>
      <c r="D23" s="7">
        <f>6095.96*1.04</f>
        <v>6339.7984000000006</v>
      </c>
      <c r="E23" s="7">
        <v>2</v>
      </c>
      <c r="F23" s="5" t="s">
        <v>54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0" t="s">
        <v>37</v>
      </c>
      <c r="C24" s="11" t="s">
        <v>10</v>
      </c>
      <c r="D24" s="7">
        <v>1.71</v>
      </c>
      <c r="E24" s="7">
        <v>3938.5</v>
      </c>
      <c r="F24" s="5" t="s">
        <v>54</v>
      </c>
      <c r="G24" s="8">
        <f t="shared" si="1"/>
        <v>6734.835</v>
      </c>
    </row>
    <row r="25" spans="1:7" x14ac:dyDescent="0.25">
      <c r="A25" s="4">
        <f t="shared" si="0"/>
        <v>18</v>
      </c>
      <c r="B25" s="10" t="s">
        <v>38</v>
      </c>
      <c r="C25" s="11" t="s">
        <v>39</v>
      </c>
      <c r="D25" s="7">
        <v>0.14000000000000001</v>
      </c>
      <c r="E25" s="7">
        <v>3938.5</v>
      </c>
      <c r="F25" s="5" t="s">
        <v>54</v>
      </c>
      <c r="G25" s="8">
        <f t="shared" si="1"/>
        <v>551.3900000000001</v>
      </c>
    </row>
    <row r="26" spans="1:7" ht="37.5" customHeight="1" x14ac:dyDescent="0.25">
      <c r="A26" s="4">
        <f t="shared" si="0"/>
        <v>19</v>
      </c>
      <c r="B26" s="22" t="s">
        <v>40</v>
      </c>
      <c r="C26" s="9" t="s">
        <v>10</v>
      </c>
      <c r="D26" s="7">
        <v>1.32</v>
      </c>
      <c r="E26" s="7">
        <v>3938.5</v>
      </c>
      <c r="F26" s="5" t="s">
        <v>54</v>
      </c>
      <c r="G26" s="8">
        <f t="shared" si="1"/>
        <v>5198.8200000000006</v>
      </c>
    </row>
    <row r="27" spans="1:7" s="3" customFormat="1" ht="63" x14ac:dyDescent="0.25">
      <c r="A27" s="21">
        <f t="shared" si="0"/>
        <v>20</v>
      </c>
      <c r="B27" s="23" t="s">
        <v>89</v>
      </c>
      <c r="C27" s="12" t="s">
        <v>10</v>
      </c>
      <c r="D27" s="13">
        <v>2.58</v>
      </c>
      <c r="E27" s="7">
        <v>3938.5</v>
      </c>
      <c r="F27" s="79" t="s">
        <v>21</v>
      </c>
      <c r="G27" s="8">
        <f t="shared" si="1"/>
        <v>10161.33</v>
      </c>
    </row>
    <row r="28" spans="1:7" s="31" customFormat="1" x14ac:dyDescent="0.25">
      <c r="A28" s="98" t="s">
        <v>43</v>
      </c>
      <c r="B28" s="99"/>
      <c r="C28" s="98"/>
      <c r="D28" s="98"/>
      <c r="E28" s="98"/>
      <c r="F28" s="98"/>
      <c r="G28" s="37">
        <f>SUM(G8:G27)+0.04</f>
        <v>68054.946799999991</v>
      </c>
    </row>
    <row r="29" spans="1:7" s="3" customFormat="1" x14ac:dyDescent="0.25">
      <c r="A29" s="100" t="s">
        <v>42</v>
      </c>
      <c r="B29" s="100"/>
      <c r="C29" s="100"/>
      <c r="D29" s="100"/>
      <c r="E29" s="100"/>
      <c r="F29" s="100"/>
      <c r="G29" s="100"/>
    </row>
    <row r="30" spans="1:7" s="3" customFormat="1" ht="42.75" customHeight="1" x14ac:dyDescent="0.25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33" t="s">
        <v>57</v>
      </c>
      <c r="G30" s="19" t="s">
        <v>5</v>
      </c>
    </row>
    <row r="31" spans="1:7" s="3" customFormat="1" ht="28.15" customHeight="1" x14ac:dyDescent="0.25">
      <c r="A31" s="32">
        <v>1</v>
      </c>
      <c r="B31" s="34" t="s">
        <v>42</v>
      </c>
      <c r="C31" s="35"/>
      <c r="D31" s="13">
        <v>0</v>
      </c>
      <c r="E31" s="32">
        <v>0</v>
      </c>
      <c r="F31" s="33" t="s">
        <v>59</v>
      </c>
      <c r="G31" s="19">
        <f>3300+3234.01</f>
        <v>6534.01</v>
      </c>
    </row>
    <row r="32" spans="1:7" s="3" customFormat="1" ht="36.6" hidden="1" customHeight="1" x14ac:dyDescent="0.25">
      <c r="A32" s="32">
        <v>2</v>
      </c>
      <c r="B32" s="23" t="s">
        <v>6</v>
      </c>
      <c r="C32" s="32" t="s">
        <v>7</v>
      </c>
      <c r="D32" s="13">
        <v>14.62</v>
      </c>
      <c r="E32" s="13">
        <v>1800</v>
      </c>
      <c r="F32" s="33" t="s">
        <v>58</v>
      </c>
      <c r="G32" s="19">
        <v>0</v>
      </c>
    </row>
    <row r="33" spans="1:7" s="3" customFormat="1" ht="34.5" hidden="1" customHeight="1" x14ac:dyDescent="0.25">
      <c r="A33" s="32">
        <f>A32+1</f>
        <v>3</v>
      </c>
      <c r="B33" s="23" t="s">
        <v>8</v>
      </c>
      <c r="C33" s="32" t="s">
        <v>7</v>
      </c>
      <c r="D33" s="13">
        <v>10.55</v>
      </c>
      <c r="E33" s="13">
        <v>1800</v>
      </c>
      <c r="F33" s="33" t="s">
        <v>58</v>
      </c>
      <c r="G33" s="19">
        <v>0</v>
      </c>
    </row>
    <row r="34" spans="1:7" s="36" customFormat="1" x14ac:dyDescent="0.25">
      <c r="A34" s="101" t="s">
        <v>43</v>
      </c>
      <c r="B34" s="101"/>
      <c r="C34" s="101"/>
      <c r="D34" s="101"/>
      <c r="E34" s="101"/>
      <c r="F34" s="101"/>
      <c r="G34" s="44">
        <f>SUM(G31:G33)</f>
        <v>6534.01</v>
      </c>
    </row>
    <row r="35" spans="1:7" s="31" customFormat="1" x14ac:dyDescent="0.25">
      <c r="A35" s="98" t="s">
        <v>45</v>
      </c>
      <c r="B35" s="98"/>
      <c r="C35" s="98"/>
      <c r="D35" s="98"/>
      <c r="E35" s="98"/>
      <c r="F35" s="98"/>
      <c r="G35" s="37">
        <f>G28+G34+0.0001</f>
        <v>74588.95689999999</v>
      </c>
    </row>
    <row r="36" spans="1:7" s="43" customFormat="1" ht="30" customHeight="1" x14ac:dyDescent="0.3">
      <c r="A36" s="102" t="s">
        <v>99</v>
      </c>
      <c r="B36" s="103"/>
      <c r="C36" s="103"/>
      <c r="D36" s="103"/>
      <c r="E36" s="103"/>
      <c r="F36" s="103"/>
      <c r="G36" s="103"/>
    </row>
    <row r="37" spans="1:7" s="43" customFormat="1" ht="21" customHeight="1" x14ac:dyDescent="0.3">
      <c r="A37" s="102" t="s">
        <v>100</v>
      </c>
      <c r="B37" s="96"/>
      <c r="C37" s="96"/>
      <c r="D37" s="96"/>
      <c r="E37" s="96"/>
      <c r="F37" s="96"/>
      <c r="G37" s="96"/>
    </row>
    <row r="38" spans="1:7" s="43" customFormat="1" ht="24" customHeight="1" x14ac:dyDescent="0.3">
      <c r="A38" s="95" t="s">
        <v>48</v>
      </c>
      <c r="B38" s="96"/>
      <c r="C38" s="96"/>
      <c r="D38" s="96"/>
      <c r="E38" s="96"/>
      <c r="F38" s="96"/>
      <c r="G38" s="96"/>
    </row>
    <row r="39" spans="1:7" s="43" customFormat="1" ht="24" customHeight="1" x14ac:dyDescent="0.3">
      <c r="A39" s="95" t="s">
        <v>49</v>
      </c>
      <c r="B39" s="96"/>
      <c r="C39" s="96"/>
      <c r="D39" s="96"/>
      <c r="E39" s="96"/>
      <c r="F39" s="96"/>
      <c r="G39" s="96"/>
    </row>
    <row r="40" spans="1:7" s="43" customFormat="1" ht="24.75" customHeight="1" x14ac:dyDescent="0.3">
      <c r="A40" s="95" t="s">
        <v>50</v>
      </c>
      <c r="B40" s="96"/>
      <c r="C40" s="96"/>
      <c r="D40" s="96"/>
      <c r="E40" s="96"/>
      <c r="F40" s="96"/>
      <c r="G40" s="96"/>
    </row>
    <row r="41" spans="1:7" s="29" customFormat="1" x14ac:dyDescent="0.25">
      <c r="A41" s="14"/>
      <c r="B41" s="15"/>
      <c r="C41" s="14"/>
      <c r="D41" s="15"/>
      <c r="F41" s="16"/>
      <c r="G41" s="20"/>
    </row>
    <row r="42" spans="1:7" s="29" customFormat="1" ht="16.5" customHeight="1" x14ac:dyDescent="0.25">
      <c r="A42" s="14"/>
      <c r="B42" s="14"/>
      <c r="C42" s="14" t="s">
        <v>51</v>
      </c>
      <c r="D42" s="15"/>
      <c r="E42" s="14"/>
      <c r="F42" s="16"/>
      <c r="G42" s="20"/>
    </row>
    <row r="43" spans="1:7" s="26" customFormat="1" x14ac:dyDescent="0.25">
      <c r="F43" s="30"/>
      <c r="G43" s="27"/>
    </row>
    <row r="44" spans="1:7" x14ac:dyDescent="0.25">
      <c r="B44" s="1" t="s">
        <v>52</v>
      </c>
      <c r="C44" s="1" t="s">
        <v>63</v>
      </c>
      <c r="F44" s="42"/>
    </row>
    <row r="46" spans="1:7" x14ac:dyDescent="0.25">
      <c r="B46" s="1" t="s">
        <v>53</v>
      </c>
      <c r="C46" s="1" t="s">
        <v>66</v>
      </c>
      <c r="F46" s="4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46" top="0.15748031496062992" bottom="0.15748031496062992" header="0.15748031496062992" footer="0.15748031496062992"/>
  <pageSetup paperSize="9" scale="52" fitToHeight="2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2023-01-31T07:15:18Z</dcterms:modified>
</cp:coreProperties>
</file>