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лист" sheetId="19" r:id="rId1"/>
    <sheet name="Лист1" sheetId="20" r:id="rId2"/>
  </sheets>
  <definedNames>
    <definedName name="_xlnm.Print_Area" localSheetId="0">лист!$A$1:$L$42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28" i="20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8" i="19"/>
  <c r="I18"/>
  <c r="J18" s="1"/>
  <c r="H19"/>
  <c r="I19" s="1"/>
  <c r="J19" s="1"/>
  <c r="H20"/>
  <c r="I20"/>
  <c r="J20" s="1"/>
  <c r="H21"/>
  <c r="I21" s="1"/>
  <c r="J21" s="1"/>
  <c r="H22"/>
  <c r="I22"/>
  <c r="J22" s="1"/>
  <c r="L22"/>
  <c r="M22" s="1"/>
  <c r="L21"/>
  <c r="M21" s="1"/>
  <c r="H35"/>
  <c r="I35" s="1"/>
  <c r="I29"/>
  <c r="J29"/>
  <c r="H31"/>
  <c r="I31"/>
  <c r="J31" s="1"/>
  <c r="A31"/>
  <c r="H30"/>
  <c r="I30"/>
  <c r="J30" s="1"/>
  <c r="K2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/>
  <c r="J8"/>
  <c r="H26"/>
  <c r="J32" l="1"/>
  <c r="J10"/>
  <c r="J26" s="1"/>
  <c r="J33" s="1"/>
  <c r="I26"/>
  <c r="I33" s="1"/>
  <c r="G33" s="1"/>
  <c r="G36" s="1"/>
  <c r="J35"/>
  <c r="J36" l="1"/>
  <c r="I36"/>
</calcChain>
</file>

<file path=xl/sharedStrings.xml><?xml version="1.0" encoding="utf-8"?>
<sst xmlns="http://schemas.openxmlformats.org/spreadsheetml/2006/main" count="140" uniqueCount="84">
  <si>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</si>
  <si>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</si>
  <si>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</si>
  <si>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</si>
  <si>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</si>
  <si>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</si>
  <si>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</si>
  <si>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</si>
  <si>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</si>
  <si>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</si>
  <si>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</si>
  <si>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</si>
  <si>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</si>
  <si>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</si>
  <si>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</si>
  <si>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</si>
  <si>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</si>
  <si>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</si>
  <si>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</si>
  <si>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</si>
  <si>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</si>
  <si>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</si>
  <si>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</si>
  <si>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</si>
  <si>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</si>
  <si>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</si>
  <si>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</si>
  <si>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</si>
  <si>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</si>
  <si>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</si>
  <si>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</si>
  <si>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</si>
  <si>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</si>
  <si>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</si>
  <si>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</si>
  <si>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</si>
  <si>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</si>
  <si>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</si>
  <si>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</si>
  <si>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</si>
  <si>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</si>
  <si>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</si>
  <si>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</si>
  <si>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</si>
  <si>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</si>
  <si>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</si>
  <si>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</si>
  <si>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</si>
  <si>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</si>
  <si>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16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</si>
  <si>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</si>
  <si>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</si>
  <si>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</si>
  <si>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</si>
  <si>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</si>
  <si>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</si>
  <si>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</si>
  <si>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</si>
  <si>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</si>
  <si>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</si>
  <si>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</si>
  <si>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</si>
  <si>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</si>
  <si>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</si>
  <si>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</si>
  <si>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</si>
  <si>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</si>
  <si>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</si>
  <si>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</si>
  <si>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</si>
  <si>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</si>
  <si>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</si>
  <si>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</si>
  <si>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</si>
  <si>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</si>
  <si>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16 корп.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</si>
  <si>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</si>
  <si>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</si>
  <si>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</si>
  <si>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</si>
  <si>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</si>
  <si>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</si>
  <si>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 xml:space="preserve">Коммунальные ресурсы потребляемые в целях содержания общего имущества в многоквартирном доме (КРСОИ) 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</si>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</sst>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2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Fill="1"/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4" fontId="2" fillId="3" borderId="0" xfId="0" applyNumberFormat="1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3" fillId="0" borderId="0" xfId="0" applyNumberFormat="1" applyFont="1"/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7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10" fillId="0" borderId="5" xfId="0" applyFont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2" fontId="10" fillId="0" borderId="1" xfId="0" applyNumberFormat="1" applyFont="1" applyBorder="1" applyAlignment="1"/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4" fontId="8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/>
    <xf numFmtId="0" fontId="4" fillId="4" borderId="1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8" xfId="0" applyBorder="1" applyAlignment="1"/>
    <xf numFmtId="2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16" zoomScale="55" zoomScaleNormal="55" zoomScaleSheetLayoutView="85" workbookViewId="0">
      <selection activeCell="N8" sqref="N8"/>
    </sheetView>
  </sheetViews>
  <sheetFormatPr defaultColWidth="8.85546875" defaultRowHeight="15.75"/>
  <cols>
    <col min="1" max="1" width="15.7109375" style="2" customWidth="1"/>
    <col min="2" max="2" width="48" style="2" customWidth="1"/>
    <col min="3" max="3" width="22.5703125" style="2" customWidth="1"/>
    <col min="4" max="4" width="10.140625" style="2" hidden="1" customWidth="1"/>
    <col min="5" max="5" width="11.285156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7" hidden="1" customWidth="1"/>
    <col min="10" max="10" width="15.28515625" style="28" hidden="1" customWidth="1"/>
    <col min="11" max="11" width="13.28515625" style="27" hidden="1" customWidth="1"/>
    <col min="12" max="12" width="19" style="27" hidden="1" customWidth="1"/>
    <col min="13" max="13" width="13.85546875" style="27" hidden="1" customWidth="1"/>
    <col min="14" max="14" width="21.28515625" style="2" customWidth="1"/>
    <col min="15" max="16" width="8.85546875" style="2" hidden="1" customWidth="1"/>
    <col min="17" max="16384" width="8.85546875" style="2"/>
  </cols>
  <sheetData>
    <row r="1" spans="1:14">
      <c r="B1" s="2" t="s">
        <v>46</v>
      </c>
      <c r="G1" s="7"/>
      <c r="H1" s="26" t="s">
        <v>35</v>
      </c>
    </row>
    <row r="2" spans="1:14">
      <c r="F2" s="8" t="s">
        <v>36</v>
      </c>
      <c r="G2" s="8"/>
      <c r="H2" s="29"/>
    </row>
    <row r="3" spans="1:14" ht="15" customHeight="1">
      <c r="A3" s="111" t="s">
        <v>83</v>
      </c>
      <c r="B3" s="111"/>
      <c r="C3" s="111"/>
      <c r="D3" s="111"/>
      <c r="E3" s="111"/>
      <c r="F3" s="111"/>
      <c r="G3" s="111"/>
      <c r="H3" s="111"/>
      <c r="I3" s="111"/>
      <c r="J3" s="112"/>
      <c r="K3" s="28"/>
      <c r="L3" s="28"/>
    </row>
    <row r="4" spans="1:14" s="42" customFormat="1" ht="21" customHeight="1">
      <c r="A4" s="111"/>
      <c r="B4" s="111"/>
      <c r="C4" s="111"/>
      <c r="D4" s="111"/>
      <c r="E4" s="111"/>
      <c r="F4" s="111"/>
      <c r="G4" s="111"/>
      <c r="H4" s="111"/>
      <c r="I4" s="111"/>
      <c r="J4" s="112"/>
      <c r="K4" s="41"/>
      <c r="L4" s="41"/>
      <c r="M4" s="43"/>
    </row>
    <row r="5" spans="1:14" ht="20.25" customHeight="1">
      <c r="A5" s="9"/>
      <c r="B5" s="9" t="s">
        <v>49</v>
      </c>
      <c r="C5" s="9" t="s">
        <v>29</v>
      </c>
      <c r="D5" s="10">
        <v>4362.7</v>
      </c>
      <c r="E5" s="10">
        <v>4362.7</v>
      </c>
      <c r="F5" s="11"/>
      <c r="G5" s="11"/>
      <c r="H5" s="30"/>
      <c r="I5" s="31"/>
      <c r="K5" s="31"/>
      <c r="L5" s="31"/>
    </row>
    <row r="6" spans="1:14" ht="20.25" customHeight="1">
      <c r="A6" s="118" t="s">
        <v>34</v>
      </c>
      <c r="B6" s="118"/>
      <c r="C6" s="118"/>
      <c r="D6" s="118"/>
      <c r="E6" s="118"/>
      <c r="F6" s="118"/>
      <c r="G6" s="118"/>
      <c r="H6" s="118"/>
      <c r="I6" s="118"/>
      <c r="K6" s="113" t="s">
        <v>47</v>
      </c>
      <c r="L6" s="114"/>
      <c r="M6" s="114"/>
    </row>
    <row r="7" spans="1:14" ht="53.45" customHeight="1">
      <c r="A7" s="12" t="s">
        <v>23</v>
      </c>
      <c r="B7" s="12" t="s">
        <v>24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62</v>
      </c>
      <c r="H7" s="32" t="s">
        <v>33</v>
      </c>
      <c r="I7" s="25" t="s">
        <v>25</v>
      </c>
      <c r="J7" s="32" t="s">
        <v>43</v>
      </c>
      <c r="K7" s="44" t="s">
        <v>48</v>
      </c>
      <c r="L7" s="44"/>
      <c r="M7" s="103"/>
      <c r="N7" s="32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4362.7</v>
      </c>
      <c r="F8" s="13" t="s">
        <v>28</v>
      </c>
      <c r="G8" s="13">
        <v>12</v>
      </c>
      <c r="H8" s="33">
        <f t="shared" ref="H8:H25" si="0">E8*D8</f>
        <v>1439.691</v>
      </c>
      <c r="I8" s="25">
        <f t="shared" ref="I8:I25" si="1">H8*G8</f>
        <v>17276.292000000001</v>
      </c>
      <c r="J8" s="34">
        <f>I8/G8/E8</f>
        <v>0.33</v>
      </c>
      <c r="K8" s="44"/>
      <c r="L8" s="44"/>
      <c r="M8" s="103"/>
      <c r="N8" s="108">
        <f>J8*1.04</f>
        <v>0.34320000000000001</v>
      </c>
    </row>
    <row r="9" spans="1:14" ht="63">
      <c r="A9" s="12">
        <f t="shared" ref="A9:A25" si="2">A8+1</f>
        <v>2</v>
      </c>
      <c r="B9" s="50" t="s">
        <v>52</v>
      </c>
      <c r="C9" s="12" t="s">
        <v>27</v>
      </c>
      <c r="D9" s="6">
        <v>0.08</v>
      </c>
      <c r="E9" s="6">
        <v>4362.7</v>
      </c>
      <c r="F9" s="13" t="s">
        <v>28</v>
      </c>
      <c r="G9" s="13">
        <v>12</v>
      </c>
      <c r="H9" s="33">
        <f t="shared" si="0"/>
        <v>349.01600000000002</v>
      </c>
      <c r="I9" s="25">
        <f t="shared" si="1"/>
        <v>4188.192</v>
      </c>
      <c r="J9" s="34">
        <f t="shared" ref="J9:J25" si="3">I9/G9/E9</f>
        <v>0.08</v>
      </c>
      <c r="K9" s="44"/>
      <c r="L9" s="44"/>
      <c r="M9" s="103"/>
      <c r="N9" s="108">
        <f t="shared" ref="N9:N25" si="4">J9*1.04</f>
        <v>8.320000000000001E-2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4362.7</v>
      </c>
      <c r="F10" s="13" t="s">
        <v>28</v>
      </c>
      <c r="G10" s="13">
        <v>12</v>
      </c>
      <c r="H10" s="33">
        <f t="shared" si="0"/>
        <v>698.03200000000004</v>
      </c>
      <c r="I10" s="25">
        <f t="shared" si="1"/>
        <v>8376.384</v>
      </c>
      <c r="J10" s="34">
        <f t="shared" si="3"/>
        <v>0.16</v>
      </c>
      <c r="K10" s="44"/>
      <c r="L10" s="44"/>
      <c r="M10" s="103"/>
      <c r="N10" s="108">
        <f t="shared" si="4"/>
        <v>0.16640000000000002</v>
      </c>
    </row>
    <row r="11" spans="1:14" ht="75.75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4362.7</v>
      </c>
      <c r="F11" s="13" t="s">
        <v>28</v>
      </c>
      <c r="G11" s="13">
        <v>12</v>
      </c>
      <c r="H11" s="33">
        <f t="shared" si="0"/>
        <v>305.38900000000001</v>
      </c>
      <c r="I11" s="25">
        <f t="shared" si="1"/>
        <v>3664.6680000000001</v>
      </c>
      <c r="J11" s="34">
        <f t="shared" si="3"/>
        <v>7.0000000000000007E-2</v>
      </c>
      <c r="K11" s="44"/>
      <c r="L11" s="44"/>
      <c r="M11" s="103"/>
      <c r="N11" s="108">
        <f t="shared" si="4"/>
        <v>7.2800000000000004E-2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4362.7</v>
      </c>
      <c r="F12" s="13" t="s">
        <v>28</v>
      </c>
      <c r="G12" s="13">
        <v>12</v>
      </c>
      <c r="H12" s="33">
        <f t="shared" si="0"/>
        <v>174.50800000000001</v>
      </c>
      <c r="I12" s="25">
        <f t="shared" si="1"/>
        <v>2094.096</v>
      </c>
      <c r="J12" s="34">
        <f t="shared" si="3"/>
        <v>0.04</v>
      </c>
      <c r="K12" s="44"/>
      <c r="L12" s="44"/>
      <c r="M12" s="103"/>
      <c r="N12" s="108">
        <f t="shared" si="4"/>
        <v>4.1600000000000005E-2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4362.7</v>
      </c>
      <c r="F13" s="13" t="s">
        <v>28</v>
      </c>
      <c r="G13" s="13">
        <v>12</v>
      </c>
      <c r="H13" s="33">
        <f t="shared" si="0"/>
        <v>872.54</v>
      </c>
      <c r="I13" s="25">
        <f t="shared" si="1"/>
        <v>10470.48</v>
      </c>
      <c r="J13" s="34">
        <f t="shared" si="3"/>
        <v>0.2</v>
      </c>
      <c r="K13" s="44"/>
      <c r="L13" s="44"/>
      <c r="M13" s="103"/>
      <c r="N13" s="108">
        <f t="shared" si="4"/>
        <v>0.20800000000000002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4362.7</v>
      </c>
      <c r="F14" s="13" t="s">
        <v>28</v>
      </c>
      <c r="G14" s="13">
        <v>12</v>
      </c>
      <c r="H14" s="33">
        <f t="shared" si="0"/>
        <v>785.28600000000006</v>
      </c>
      <c r="I14" s="25">
        <f t="shared" si="1"/>
        <v>9423.4320000000007</v>
      </c>
      <c r="J14" s="34">
        <f t="shared" si="3"/>
        <v>0.18000000000000002</v>
      </c>
      <c r="K14" s="44"/>
      <c r="L14" s="44"/>
      <c r="M14" s="103"/>
      <c r="N14" s="108">
        <f t="shared" si="4"/>
        <v>0.18720000000000003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4362.7</v>
      </c>
      <c r="F15" s="13" t="s">
        <v>28</v>
      </c>
      <c r="G15" s="13">
        <v>12</v>
      </c>
      <c r="H15" s="33">
        <f t="shared" si="0"/>
        <v>828.91300000000001</v>
      </c>
      <c r="I15" s="25">
        <f t="shared" si="1"/>
        <v>9946.9560000000001</v>
      </c>
      <c r="J15" s="34">
        <f t="shared" si="3"/>
        <v>0.19</v>
      </c>
      <c r="K15" s="44"/>
      <c r="L15" s="44"/>
      <c r="M15" s="103"/>
      <c r="N15" s="108">
        <f t="shared" si="4"/>
        <v>0.1976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4362.7</v>
      </c>
      <c r="F16" s="13" t="s">
        <v>55</v>
      </c>
      <c r="G16" s="13">
        <v>12</v>
      </c>
      <c r="H16" s="33">
        <f t="shared" si="0"/>
        <v>2268.6039999999998</v>
      </c>
      <c r="I16" s="25">
        <f t="shared" si="1"/>
        <v>27223.248</v>
      </c>
      <c r="J16" s="34">
        <f t="shared" si="3"/>
        <v>0.52</v>
      </c>
      <c r="K16" s="44"/>
      <c r="L16" s="44"/>
      <c r="M16" s="103"/>
      <c r="N16" s="108">
        <f t="shared" si="4"/>
        <v>0.54080000000000006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4362.7</v>
      </c>
      <c r="F17" s="13" t="s">
        <v>55</v>
      </c>
      <c r="G17" s="13">
        <v>12</v>
      </c>
      <c r="H17" s="33">
        <f t="shared" si="0"/>
        <v>1919.588</v>
      </c>
      <c r="I17" s="25">
        <f t="shared" si="1"/>
        <v>23035.056</v>
      </c>
      <c r="J17" s="34">
        <f t="shared" si="3"/>
        <v>0.44</v>
      </c>
      <c r="K17" s="44"/>
      <c r="L17" s="44"/>
      <c r="M17" s="103"/>
      <c r="N17" s="108">
        <f t="shared" si="4"/>
        <v>0.45760000000000001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4362.7</v>
      </c>
      <c r="F18" s="13" t="s">
        <v>1</v>
      </c>
      <c r="G18" s="13">
        <v>12</v>
      </c>
      <c r="H18" s="33">
        <f t="shared" si="0"/>
        <v>218.13499999999999</v>
      </c>
      <c r="I18" s="25">
        <f t="shared" si="1"/>
        <v>2617.62</v>
      </c>
      <c r="J18" s="34">
        <f t="shared" si="3"/>
        <v>0.05</v>
      </c>
      <c r="K18" s="44"/>
      <c r="L18" s="44"/>
      <c r="M18" s="103"/>
      <c r="N18" s="108">
        <f t="shared" si="4"/>
        <v>5.2000000000000005E-2</v>
      </c>
    </row>
    <row r="19" spans="1:14" ht="99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4362.7</v>
      </c>
      <c r="F19" s="13" t="s">
        <v>64</v>
      </c>
      <c r="G19" s="13">
        <v>12</v>
      </c>
      <c r="H19" s="33">
        <f t="shared" si="0"/>
        <v>349.01600000000002</v>
      </c>
      <c r="I19" s="25">
        <f t="shared" si="1"/>
        <v>4188.192</v>
      </c>
      <c r="J19" s="34">
        <f t="shared" si="3"/>
        <v>0.08</v>
      </c>
      <c r="K19" s="44"/>
      <c r="L19" s="44"/>
      <c r="M19" s="103"/>
      <c r="N19" s="108">
        <f t="shared" si="4"/>
        <v>8.320000000000001E-2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0.59</v>
      </c>
      <c r="E20" s="6">
        <v>4362.7</v>
      </c>
      <c r="F20" s="13" t="s">
        <v>0</v>
      </c>
      <c r="G20" s="13">
        <v>12</v>
      </c>
      <c r="H20" s="33">
        <f t="shared" si="0"/>
        <v>2573.9929999999999</v>
      </c>
      <c r="I20" s="25">
        <f t="shared" si="1"/>
        <v>30887.915999999997</v>
      </c>
      <c r="J20" s="34">
        <f t="shared" si="3"/>
        <v>0.59</v>
      </c>
      <c r="K20" s="44">
        <v>29700</v>
      </c>
      <c r="L20" s="44"/>
      <c r="M20" s="103"/>
      <c r="N20" s="108">
        <f t="shared" si="4"/>
        <v>0.61360000000000003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1.21</v>
      </c>
      <c r="E21" s="6">
        <v>4362.7</v>
      </c>
      <c r="F21" s="13" t="s">
        <v>55</v>
      </c>
      <c r="G21" s="13">
        <v>12</v>
      </c>
      <c r="H21" s="33">
        <f t="shared" si="0"/>
        <v>5278.8669999999993</v>
      </c>
      <c r="I21" s="25">
        <f t="shared" si="1"/>
        <v>63346.403999999995</v>
      </c>
      <c r="J21" s="34">
        <f t="shared" si="3"/>
        <v>1.21</v>
      </c>
      <c r="K21" s="44">
        <f>245+163.5</f>
        <v>408.5</v>
      </c>
      <c r="L21" s="44">
        <f>(4187.03+42.41)*12</f>
        <v>50753.279999999999</v>
      </c>
      <c r="M21" s="103">
        <f>L21*0.06+L21</f>
        <v>53798.476799999997</v>
      </c>
      <c r="N21" s="108">
        <f t="shared" si="4"/>
        <v>1.2584</v>
      </c>
    </row>
    <row r="22" spans="1:14" ht="47.25">
      <c r="A22" s="12">
        <f t="shared" si="2"/>
        <v>15</v>
      </c>
      <c r="B22" s="14" t="s">
        <v>80</v>
      </c>
      <c r="C22" s="12" t="s">
        <v>3</v>
      </c>
      <c r="D22" s="6">
        <v>3.23</v>
      </c>
      <c r="E22" s="6">
        <v>4362.7</v>
      </c>
      <c r="F22" s="13" t="s">
        <v>6</v>
      </c>
      <c r="G22" s="13">
        <v>12</v>
      </c>
      <c r="H22" s="33">
        <f t="shared" si="0"/>
        <v>14091.520999999999</v>
      </c>
      <c r="I22" s="25">
        <f t="shared" si="1"/>
        <v>169098.25199999998</v>
      </c>
      <c r="J22" s="34">
        <f t="shared" si="3"/>
        <v>3.23</v>
      </c>
      <c r="K22" s="44">
        <v>1150</v>
      </c>
      <c r="L22" s="44">
        <f>(8224.53+488.82)*12</f>
        <v>104560.20000000001</v>
      </c>
      <c r="M22" s="103">
        <f>L22*0.06+L22</f>
        <v>110833.81200000001</v>
      </c>
      <c r="N22" s="108">
        <f t="shared" si="4"/>
        <v>3.3592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1.04</v>
      </c>
      <c r="E23" s="6">
        <v>4362.7</v>
      </c>
      <c r="F23" s="13" t="s">
        <v>55</v>
      </c>
      <c r="G23" s="13">
        <v>12</v>
      </c>
      <c r="H23" s="33">
        <f t="shared" si="0"/>
        <v>4537.2079999999996</v>
      </c>
      <c r="I23" s="25">
        <f t="shared" si="1"/>
        <v>54446.495999999999</v>
      </c>
      <c r="J23" s="34">
        <f t="shared" si="3"/>
        <v>1.04</v>
      </c>
      <c r="K23" s="44"/>
      <c r="L23" s="44"/>
      <c r="M23" s="103"/>
      <c r="N23" s="108">
        <f t="shared" si="4"/>
        <v>1.0816000000000001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4362.7</v>
      </c>
      <c r="F24" s="13" t="s">
        <v>55</v>
      </c>
      <c r="G24" s="13">
        <v>12</v>
      </c>
      <c r="H24" s="33">
        <f t="shared" si="0"/>
        <v>567.15099999999995</v>
      </c>
      <c r="I24" s="25">
        <f t="shared" si="1"/>
        <v>6805.8119999999999</v>
      </c>
      <c r="J24" s="34">
        <f t="shared" si="3"/>
        <v>0.13</v>
      </c>
      <c r="K24" s="44"/>
      <c r="L24" s="44"/>
      <c r="M24" s="103"/>
      <c r="N24" s="108">
        <f t="shared" si="4"/>
        <v>0.13520000000000001</v>
      </c>
    </row>
    <row r="25" spans="1:14" ht="48.75" customHeight="1">
      <c r="A25" s="12">
        <f t="shared" si="2"/>
        <v>18</v>
      </c>
      <c r="B25" s="48" t="s">
        <v>22</v>
      </c>
      <c r="C25" s="4" t="s">
        <v>27</v>
      </c>
      <c r="D25" s="6">
        <v>1.27</v>
      </c>
      <c r="E25" s="6">
        <v>4362.7</v>
      </c>
      <c r="F25" s="13" t="s">
        <v>55</v>
      </c>
      <c r="G25" s="13">
        <v>12</v>
      </c>
      <c r="H25" s="33">
        <f t="shared" si="0"/>
        <v>5540.6289999999999</v>
      </c>
      <c r="I25" s="25">
        <f t="shared" si="1"/>
        <v>66487.547999999995</v>
      </c>
      <c r="J25" s="34">
        <f t="shared" si="3"/>
        <v>1.27</v>
      </c>
      <c r="K25" s="44"/>
      <c r="L25" s="44"/>
      <c r="M25" s="103"/>
      <c r="N25" s="108">
        <f t="shared" si="4"/>
        <v>1.3208</v>
      </c>
    </row>
    <row r="26" spans="1:14" s="51" customFormat="1">
      <c r="A26" s="115" t="s">
        <v>58</v>
      </c>
      <c r="B26" s="116"/>
      <c r="C26" s="115"/>
      <c r="D26" s="115"/>
      <c r="E26" s="115"/>
      <c r="F26" s="115"/>
      <c r="G26" s="63"/>
      <c r="H26" s="64">
        <f>SUM(H8:H25)</f>
        <v>42798.086999999992</v>
      </c>
      <c r="I26" s="64">
        <f>SUM(I8:I25)</f>
        <v>513577.04399999994</v>
      </c>
      <c r="J26" s="64">
        <f>SUM(J8:J25)</f>
        <v>9.81</v>
      </c>
      <c r="K26" s="64">
        <f t="shared" ref="K26:N26" si="5">SUM(K8:K25)</f>
        <v>31258.5</v>
      </c>
      <c r="L26" s="64">
        <f t="shared" si="5"/>
        <v>155313.48000000001</v>
      </c>
      <c r="M26" s="64">
        <f t="shared" si="5"/>
        <v>164632.28880000001</v>
      </c>
      <c r="N26" s="64">
        <f t="shared" si="5"/>
        <v>10.202399999999999</v>
      </c>
    </row>
    <row r="27" spans="1:14" s="42" customFormat="1">
      <c r="A27" s="119" t="s">
        <v>7</v>
      </c>
      <c r="B27" s="119"/>
      <c r="C27" s="119"/>
      <c r="D27" s="119"/>
      <c r="E27" s="119"/>
      <c r="F27" s="119"/>
      <c r="G27" s="119"/>
      <c r="H27" s="119"/>
      <c r="I27" s="119"/>
      <c r="J27" s="41"/>
      <c r="K27" s="41"/>
      <c r="L27" s="41"/>
      <c r="M27" s="43"/>
      <c r="N27" s="107"/>
    </row>
    <row r="28" spans="1:14" s="42" customFormat="1" ht="56.25" customHeight="1">
      <c r="A28" s="52" t="s">
        <v>23</v>
      </c>
      <c r="B28" s="52" t="s">
        <v>24</v>
      </c>
      <c r="C28" s="52" t="s">
        <v>59</v>
      </c>
      <c r="D28" s="52" t="s">
        <v>60</v>
      </c>
      <c r="E28" s="52" t="s">
        <v>61</v>
      </c>
      <c r="F28" s="53" t="s">
        <v>56</v>
      </c>
      <c r="G28" s="53" t="s">
        <v>62</v>
      </c>
      <c r="H28" s="54" t="s">
        <v>33</v>
      </c>
      <c r="I28" s="55" t="s">
        <v>25</v>
      </c>
      <c r="J28" s="54" t="s">
        <v>43</v>
      </c>
      <c r="K28" s="54"/>
      <c r="L28" s="54"/>
      <c r="M28" s="104"/>
      <c r="N28" s="32" t="s">
        <v>43</v>
      </c>
    </row>
    <row r="29" spans="1:14" s="42" customFormat="1" ht="28.15" customHeight="1">
      <c r="A29" s="52">
        <v>1</v>
      </c>
      <c r="B29" s="56" t="s">
        <v>7</v>
      </c>
      <c r="C29" s="57"/>
      <c r="D29" s="58">
        <v>2.77</v>
      </c>
      <c r="E29" s="52">
        <v>4362.7</v>
      </c>
      <c r="F29" s="53" t="s">
        <v>32</v>
      </c>
      <c r="G29" s="53">
        <v>12</v>
      </c>
      <c r="H29" s="59"/>
      <c r="I29" s="55">
        <f>D29*E29*G29</f>
        <v>145016.14799999999</v>
      </c>
      <c r="J29" s="60">
        <f>I29/G29/E29</f>
        <v>2.7699999999999996</v>
      </c>
      <c r="K29" s="54"/>
      <c r="L29" s="54"/>
      <c r="M29" s="104"/>
      <c r="N29" s="109">
        <f>J29*1.04</f>
        <v>2.8807999999999998</v>
      </c>
    </row>
    <row r="30" spans="1:14" s="42" customFormat="1" ht="36.6" customHeight="1">
      <c r="A30" s="52">
        <v>2</v>
      </c>
      <c r="B30" s="61" t="s">
        <v>10</v>
      </c>
      <c r="C30" s="52" t="s">
        <v>9</v>
      </c>
      <c r="D30" s="58">
        <v>14.06</v>
      </c>
      <c r="E30" s="58">
        <v>2500</v>
      </c>
      <c r="F30" s="53" t="s">
        <v>32</v>
      </c>
      <c r="G30" s="53">
        <v>1</v>
      </c>
      <c r="H30" s="59">
        <f>E30*D30</f>
        <v>35150</v>
      </c>
      <c r="I30" s="55">
        <f>H30*G30</f>
        <v>35150</v>
      </c>
      <c r="J30" s="60">
        <f>I30/12/E29</f>
        <v>0.67141143481483179</v>
      </c>
      <c r="K30" s="54"/>
      <c r="L30" s="54"/>
      <c r="M30" s="104"/>
      <c r="N30" s="109">
        <f t="shared" ref="N30:N31" si="6">J30*1.04</f>
        <v>0.69826789220742513</v>
      </c>
    </row>
    <row r="31" spans="1:14" s="42" customFormat="1" ht="34.5" customHeight="1">
      <c r="A31" s="52">
        <f>A30+1</f>
        <v>3</v>
      </c>
      <c r="B31" s="61" t="s">
        <v>11</v>
      </c>
      <c r="C31" s="52" t="s">
        <v>9</v>
      </c>
      <c r="D31" s="58">
        <v>10.14</v>
      </c>
      <c r="E31" s="58">
        <v>2500</v>
      </c>
      <c r="F31" s="53" t="s">
        <v>32</v>
      </c>
      <c r="G31" s="53">
        <v>1</v>
      </c>
      <c r="H31" s="59">
        <f>E31*D31</f>
        <v>25350</v>
      </c>
      <c r="I31" s="55">
        <f>H31*G31</f>
        <v>25350</v>
      </c>
      <c r="J31" s="60">
        <f>I31/12/E29</f>
        <v>0.48421848855066818</v>
      </c>
      <c r="K31" s="54"/>
      <c r="L31" s="54"/>
      <c r="M31" s="104"/>
      <c r="N31" s="109">
        <f t="shared" si="6"/>
        <v>0.50358722809269496</v>
      </c>
    </row>
    <row r="32" spans="1:14" s="62" customFormat="1">
      <c r="A32" s="115" t="s">
        <v>58</v>
      </c>
      <c r="B32" s="116"/>
      <c r="C32" s="115"/>
      <c r="D32" s="115"/>
      <c r="E32" s="115"/>
      <c r="F32" s="115"/>
      <c r="G32" s="66"/>
      <c r="H32" s="67"/>
      <c r="I32" s="68">
        <f>SUM(I29:I31)</f>
        <v>205516.14799999999</v>
      </c>
      <c r="J32" s="69">
        <f>SUM(J29:J31)</f>
        <v>3.9256299233654994</v>
      </c>
      <c r="K32" s="69">
        <f t="shared" ref="K32:N32" si="7">SUM(K29:K31)</f>
        <v>0</v>
      </c>
      <c r="L32" s="69">
        <f t="shared" si="7"/>
        <v>0</v>
      </c>
      <c r="M32" s="69">
        <f t="shared" si="7"/>
        <v>0</v>
      </c>
      <c r="N32" s="69">
        <f t="shared" si="7"/>
        <v>4.08265512030012</v>
      </c>
    </row>
    <row r="33" spans="1:14" s="51" customFormat="1">
      <c r="A33" s="115" t="s">
        <v>26</v>
      </c>
      <c r="B33" s="115"/>
      <c r="C33" s="115"/>
      <c r="D33" s="115"/>
      <c r="E33" s="115"/>
      <c r="F33" s="115"/>
      <c r="G33" s="63">
        <f>I33/12/E29</f>
        <v>13.735629923365499</v>
      </c>
      <c r="H33" s="64"/>
      <c r="I33" s="70">
        <f>I26+I32</f>
        <v>719093.19199999992</v>
      </c>
      <c r="J33" s="65">
        <f>J26+J32</f>
        <v>13.735629923365501</v>
      </c>
      <c r="K33" s="65">
        <f t="shared" ref="K33:N33" si="8">K26+K32</f>
        <v>31258.5</v>
      </c>
      <c r="L33" s="65">
        <f t="shared" si="8"/>
        <v>155313.48000000001</v>
      </c>
      <c r="M33" s="65">
        <f t="shared" si="8"/>
        <v>164632.28880000001</v>
      </c>
      <c r="N33" s="65">
        <f t="shared" si="8"/>
        <v>14.285055120300118</v>
      </c>
    </row>
    <row r="34" spans="1:14">
      <c r="A34" s="120" t="s">
        <v>63</v>
      </c>
      <c r="B34" s="121"/>
      <c r="C34" s="121"/>
      <c r="D34" s="121"/>
      <c r="E34" s="121"/>
      <c r="F34" s="121"/>
      <c r="G34" s="121"/>
      <c r="H34" s="121"/>
      <c r="I34" s="121"/>
      <c r="J34" s="122"/>
      <c r="K34" s="28"/>
      <c r="L34" s="28"/>
      <c r="N34" s="106"/>
    </row>
    <row r="35" spans="1:14" s="24" customFormat="1" ht="47.25">
      <c r="A35" s="12">
        <v>1</v>
      </c>
      <c r="B35" s="49" t="s">
        <v>82</v>
      </c>
      <c r="C35" s="22" t="s">
        <v>27</v>
      </c>
      <c r="D35" s="23">
        <v>1.19</v>
      </c>
      <c r="E35" s="6">
        <v>4362.7</v>
      </c>
      <c r="F35" s="102" t="s">
        <v>8</v>
      </c>
      <c r="G35" s="13">
        <v>12</v>
      </c>
      <c r="H35" s="33">
        <f>E35*D35</f>
        <v>5191.6129999999994</v>
      </c>
      <c r="I35" s="25">
        <f>H35*G35</f>
        <v>62299.355999999992</v>
      </c>
      <c r="J35" s="34">
        <f>I35/G35/E35</f>
        <v>1.19</v>
      </c>
      <c r="K35" s="45"/>
      <c r="L35" s="45"/>
      <c r="M35" s="105"/>
      <c r="N35" s="110">
        <v>1.19</v>
      </c>
    </row>
    <row r="36" spans="1:14">
      <c r="A36" s="115" t="s">
        <v>81</v>
      </c>
      <c r="B36" s="115"/>
      <c r="C36" s="115"/>
      <c r="D36" s="115"/>
      <c r="E36" s="115"/>
      <c r="F36" s="115"/>
      <c r="G36" s="71">
        <f>G33+D35</f>
        <v>14.925629923365499</v>
      </c>
      <c r="H36" s="101"/>
      <c r="I36" s="100">
        <f>I33+I35</f>
        <v>781392.54799999995</v>
      </c>
      <c r="J36" s="99">
        <f>J33+J35</f>
        <v>14.9256299233655</v>
      </c>
      <c r="K36" s="99">
        <f t="shared" ref="K36:N36" si="9">K33+K35</f>
        <v>31258.5</v>
      </c>
      <c r="L36" s="99">
        <f t="shared" si="9"/>
        <v>155313.48000000001</v>
      </c>
      <c r="M36" s="99">
        <f t="shared" si="9"/>
        <v>164632.28880000001</v>
      </c>
      <c r="N36" s="99">
        <f t="shared" si="9"/>
        <v>15.475055120300118</v>
      </c>
    </row>
    <row r="37" spans="1:14" ht="13.15" customHeight="1">
      <c r="A37" s="16" t="s">
        <v>31</v>
      </c>
      <c r="B37" s="117" t="s">
        <v>57</v>
      </c>
      <c r="C37" s="117"/>
      <c r="D37" s="117"/>
      <c r="E37" s="117"/>
      <c r="F37" s="117"/>
      <c r="G37" s="117"/>
      <c r="H37" s="117"/>
      <c r="I37" s="117"/>
      <c r="K37" s="46"/>
      <c r="L37" s="46"/>
    </row>
    <row r="38" spans="1:14">
      <c r="A38" s="17"/>
      <c r="B38" s="117"/>
      <c r="C38" s="117"/>
      <c r="D38" s="117"/>
      <c r="E38" s="117"/>
      <c r="F38" s="117"/>
      <c r="G38" s="117"/>
      <c r="H38" s="117"/>
      <c r="I38" s="117"/>
      <c r="K38" s="36"/>
      <c r="L38" s="36"/>
    </row>
    <row r="39" spans="1:14" ht="24" customHeight="1">
      <c r="A39" s="17"/>
      <c r="B39" s="117"/>
      <c r="C39" s="117"/>
      <c r="D39" s="117"/>
      <c r="E39" s="117"/>
      <c r="F39" s="117"/>
      <c r="G39" s="117"/>
      <c r="H39" s="117"/>
      <c r="I39" s="117"/>
      <c r="K39" s="36"/>
      <c r="L39" s="36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36"/>
      <c r="L40" s="36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38"/>
      <c r="L41" s="38"/>
      <c r="M41" s="4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38"/>
      <c r="L42" s="38"/>
      <c r="M42" s="47"/>
    </row>
  </sheetData>
  <mergeCells count="10">
    <mergeCell ref="A3:J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7" workbookViewId="0">
      <selection activeCell="B26" sqref="B26"/>
    </sheetView>
  </sheetViews>
  <sheetFormatPr defaultRowHeight="15.75"/>
  <cols>
    <col min="1" max="1" width="9.140625" style="72"/>
    <col min="2" max="2" width="81.42578125" style="73" customWidth="1"/>
    <col min="3" max="3" width="36.42578125" style="74" customWidth="1"/>
    <col min="4" max="4" width="40.7109375" style="73" customWidth="1"/>
    <col min="5" max="16384" width="9.140625" style="73"/>
  </cols>
  <sheetData>
    <row r="1" spans="1:7" s="97" customFormat="1" ht="33" customHeight="1">
      <c r="A1" s="95"/>
      <c r="B1" s="96" t="s">
        <v>65</v>
      </c>
      <c r="C1" s="96"/>
      <c r="D1" s="96"/>
    </row>
    <row r="2" spans="1:7" s="97" customFormat="1" ht="33" customHeight="1">
      <c r="A2" s="95"/>
      <c r="B2" s="97" t="s">
        <v>66</v>
      </c>
      <c r="C2" s="98" t="s">
        <v>75</v>
      </c>
    </row>
    <row r="3" spans="1:7" s="72" customFormat="1" ht="63">
      <c r="A3" s="75" t="s">
        <v>23</v>
      </c>
      <c r="B3" s="75" t="s">
        <v>67</v>
      </c>
      <c r="C3" s="75" t="s">
        <v>68</v>
      </c>
      <c r="D3" s="76" t="s">
        <v>69</v>
      </c>
      <c r="E3" s="77"/>
      <c r="F3" s="78"/>
    </row>
    <row r="4" spans="1:7" ht="31.5">
      <c r="A4" s="75">
        <v>1</v>
      </c>
      <c r="B4" s="79" t="s">
        <v>12</v>
      </c>
      <c r="C4" s="80">
        <v>0.32</v>
      </c>
      <c r="D4" s="81">
        <v>0.32</v>
      </c>
      <c r="E4" s="82"/>
      <c r="F4" s="83"/>
      <c r="G4" s="84"/>
    </row>
    <row r="5" spans="1:7">
      <c r="A5" s="75">
        <f t="shared" ref="A5:A27" si="0">A4+1</f>
        <v>2</v>
      </c>
      <c r="B5" s="85" t="s">
        <v>52</v>
      </c>
      <c r="C5" s="80">
        <v>0.08</v>
      </c>
      <c r="D5" s="81">
        <v>0.08</v>
      </c>
      <c r="E5" s="82"/>
      <c r="F5" s="83"/>
      <c r="G5" s="84"/>
    </row>
    <row r="6" spans="1:7">
      <c r="A6" s="75">
        <f t="shared" si="0"/>
        <v>3</v>
      </c>
      <c r="B6" s="79" t="s">
        <v>13</v>
      </c>
      <c r="C6" s="80">
        <v>0.15</v>
      </c>
      <c r="D6" s="81">
        <v>0.15</v>
      </c>
      <c r="E6" s="82"/>
      <c r="F6" s="83"/>
      <c r="G6" s="84"/>
    </row>
    <row r="7" spans="1:7">
      <c r="A7" s="75">
        <f t="shared" si="0"/>
        <v>4</v>
      </c>
      <c r="B7" s="79" t="s">
        <v>14</v>
      </c>
      <c r="C7" s="80">
        <v>7.0000000000000007E-2</v>
      </c>
      <c r="D7" s="81">
        <v>7.0000000000000007E-2</v>
      </c>
      <c r="E7" s="82"/>
      <c r="F7" s="83"/>
      <c r="G7" s="84"/>
    </row>
    <row r="8" spans="1:7">
      <c r="A8" s="75">
        <f t="shared" si="0"/>
        <v>5</v>
      </c>
      <c r="B8" s="79" t="s">
        <v>15</v>
      </c>
      <c r="C8" s="86">
        <v>0.04</v>
      </c>
      <c r="D8" s="81">
        <v>0.04</v>
      </c>
      <c r="E8" s="82"/>
      <c r="F8" s="83"/>
      <c r="G8" s="84"/>
    </row>
    <row r="9" spans="1:7" ht="31.5">
      <c r="A9" s="75">
        <f t="shared" si="0"/>
        <v>6</v>
      </c>
      <c r="B9" s="79" t="s">
        <v>16</v>
      </c>
      <c r="C9" s="86">
        <v>0.19</v>
      </c>
      <c r="D9" s="81">
        <v>0.19</v>
      </c>
      <c r="E9" s="82"/>
      <c r="F9" s="83"/>
      <c r="G9" s="84"/>
    </row>
    <row r="10" spans="1:7">
      <c r="A10" s="75">
        <f t="shared" si="0"/>
        <v>7</v>
      </c>
      <c r="B10" s="79" t="s">
        <v>53</v>
      </c>
      <c r="C10" s="86">
        <v>0.17</v>
      </c>
      <c r="D10" s="81">
        <v>0.17</v>
      </c>
      <c r="E10" s="82"/>
      <c r="F10" s="83"/>
      <c r="G10" s="84"/>
    </row>
    <row r="11" spans="1:7">
      <c r="A11" s="75">
        <f t="shared" si="0"/>
        <v>8</v>
      </c>
      <c r="B11" s="79" t="s">
        <v>17</v>
      </c>
      <c r="C11" s="86">
        <v>0.18</v>
      </c>
      <c r="D11" s="81">
        <v>0.18</v>
      </c>
      <c r="E11" s="82"/>
      <c r="F11" s="83"/>
      <c r="G11" s="84"/>
    </row>
    <row r="12" spans="1:7">
      <c r="A12" s="75">
        <f t="shared" si="0"/>
        <v>9</v>
      </c>
      <c r="B12" s="79" t="s">
        <v>54</v>
      </c>
      <c r="C12" s="86">
        <v>0.5</v>
      </c>
      <c r="D12" s="81">
        <v>0.5</v>
      </c>
      <c r="E12" s="82"/>
      <c r="F12" s="83"/>
      <c r="G12" s="84"/>
    </row>
    <row r="13" spans="1:7">
      <c r="A13" s="75">
        <f t="shared" si="0"/>
        <v>10</v>
      </c>
      <c r="B13" s="79" t="s">
        <v>44</v>
      </c>
      <c r="C13" s="86">
        <v>0.42</v>
      </c>
      <c r="D13" s="81">
        <v>0.42</v>
      </c>
      <c r="E13" s="82"/>
      <c r="F13" s="83"/>
      <c r="G13" s="84"/>
    </row>
    <row r="14" spans="1:7">
      <c r="A14" s="75">
        <f t="shared" si="0"/>
        <v>11</v>
      </c>
      <c r="B14" s="79" t="s">
        <v>18</v>
      </c>
      <c r="C14" s="86">
        <v>0.05</v>
      </c>
      <c r="D14" s="81">
        <v>0.05</v>
      </c>
      <c r="E14" s="82"/>
      <c r="F14" s="83"/>
      <c r="G14" s="84"/>
    </row>
    <row r="15" spans="1:7">
      <c r="A15" s="75">
        <f t="shared" si="0"/>
        <v>12</v>
      </c>
      <c r="B15" s="79" t="s">
        <v>19</v>
      </c>
      <c r="C15" s="86">
        <v>0.08</v>
      </c>
      <c r="D15" s="81">
        <v>0.08</v>
      </c>
      <c r="E15" s="82"/>
      <c r="F15" s="83"/>
      <c r="G15" s="84"/>
    </row>
    <row r="16" spans="1:7">
      <c r="A16" s="75">
        <f t="shared" si="0"/>
        <v>13</v>
      </c>
      <c r="B16" s="79" t="s">
        <v>2</v>
      </c>
      <c r="C16" s="86">
        <v>0.56999999999999995</v>
      </c>
      <c r="D16" s="81">
        <v>0.56999999999999995</v>
      </c>
      <c r="E16" s="82"/>
      <c r="F16" s="83"/>
      <c r="G16" s="84"/>
    </row>
    <row r="17" spans="1:7">
      <c r="A17" s="75">
        <f t="shared" si="0"/>
        <v>14</v>
      </c>
      <c r="B17" s="79" t="s">
        <v>50</v>
      </c>
      <c r="C17" s="86">
        <v>1.03</v>
      </c>
      <c r="D17" s="81">
        <v>1.03</v>
      </c>
      <c r="E17" s="82"/>
      <c r="F17" s="83"/>
      <c r="G17" s="84"/>
    </row>
    <row r="18" spans="1:7">
      <c r="A18" s="75">
        <f t="shared" si="0"/>
        <v>15</v>
      </c>
      <c r="B18" s="79" t="s">
        <v>51</v>
      </c>
      <c r="C18" s="86">
        <v>2.12</v>
      </c>
      <c r="D18" s="81">
        <v>2.12</v>
      </c>
      <c r="E18" s="82"/>
      <c r="F18" s="83"/>
      <c r="G18" s="84"/>
    </row>
    <row r="19" spans="1:7">
      <c r="A19" s="75">
        <f t="shared" si="0"/>
        <v>16</v>
      </c>
      <c r="B19" s="87" t="s">
        <v>70</v>
      </c>
      <c r="C19" s="80">
        <v>0.64</v>
      </c>
      <c r="D19" s="81"/>
      <c r="E19" s="88"/>
      <c r="F19" s="84"/>
      <c r="G19" s="84"/>
    </row>
    <row r="20" spans="1:7" ht="17.25" customHeight="1">
      <c r="A20" s="75">
        <f t="shared" si="0"/>
        <v>17</v>
      </c>
      <c r="B20" s="87" t="s">
        <v>78</v>
      </c>
      <c r="C20" s="80">
        <v>0.4</v>
      </c>
      <c r="D20" s="81">
        <v>0.4</v>
      </c>
      <c r="E20" s="88"/>
      <c r="F20" s="84"/>
      <c r="G20" s="84"/>
    </row>
    <row r="21" spans="1:7" ht="31.5">
      <c r="A21" s="75">
        <f t="shared" si="0"/>
        <v>18</v>
      </c>
      <c r="B21" s="87" t="s">
        <v>79</v>
      </c>
      <c r="C21" s="80">
        <v>0.35</v>
      </c>
      <c r="D21" s="80">
        <v>0.35</v>
      </c>
    </row>
    <row r="22" spans="1:7">
      <c r="A22" s="75">
        <f t="shared" si="0"/>
        <v>19</v>
      </c>
      <c r="B22" s="87" t="s">
        <v>71</v>
      </c>
      <c r="C22" s="80">
        <v>0.23</v>
      </c>
      <c r="D22" s="80">
        <v>0.23</v>
      </c>
    </row>
    <row r="23" spans="1:7">
      <c r="A23" s="75">
        <f t="shared" si="0"/>
        <v>20</v>
      </c>
      <c r="B23" s="87" t="s">
        <v>72</v>
      </c>
      <c r="C23" s="80">
        <v>0.02</v>
      </c>
      <c r="D23" s="80">
        <v>0.02</v>
      </c>
    </row>
    <row r="24" spans="1:7">
      <c r="A24" s="75">
        <f t="shared" si="0"/>
        <v>21</v>
      </c>
      <c r="B24" s="87" t="s">
        <v>20</v>
      </c>
      <c r="C24" s="86">
        <v>1</v>
      </c>
      <c r="D24" s="80">
        <v>1</v>
      </c>
    </row>
    <row r="25" spans="1:7">
      <c r="A25" s="75">
        <f t="shared" si="0"/>
        <v>22</v>
      </c>
      <c r="B25" s="87" t="s">
        <v>21</v>
      </c>
      <c r="C25" s="86">
        <v>0.13</v>
      </c>
      <c r="D25" s="80">
        <v>0.13</v>
      </c>
    </row>
    <row r="26" spans="1:7">
      <c r="A26" s="75">
        <f t="shared" si="0"/>
        <v>23</v>
      </c>
      <c r="B26" s="87" t="s">
        <v>22</v>
      </c>
      <c r="C26" s="86">
        <v>1.23</v>
      </c>
      <c r="D26" s="80">
        <v>1.23</v>
      </c>
    </row>
    <row r="27" spans="1:7">
      <c r="A27" s="75">
        <f t="shared" si="0"/>
        <v>24</v>
      </c>
      <c r="B27" s="90" t="s">
        <v>7</v>
      </c>
      <c r="C27" s="91">
        <v>3.93</v>
      </c>
      <c r="D27" s="91">
        <v>3.93</v>
      </c>
    </row>
    <row r="28" spans="1:7">
      <c r="A28" s="89"/>
      <c r="B28" s="92" t="s">
        <v>73</v>
      </c>
      <c r="C28" s="93">
        <f>SUM(C4:C27)</f>
        <v>13.9</v>
      </c>
      <c r="D28" s="93">
        <f>SUM(D4:D27)</f>
        <v>13.26</v>
      </c>
    </row>
    <row r="29" spans="1:7" ht="31.5">
      <c r="A29" s="89"/>
      <c r="B29" s="90" t="s">
        <v>74</v>
      </c>
      <c r="C29" s="123">
        <f>C28-D28</f>
        <v>0.64000000000000057</v>
      </c>
      <c r="D29" s="124"/>
    </row>
    <row r="30" spans="1:7">
      <c r="D30" s="94"/>
    </row>
    <row r="32" spans="1:7">
      <c r="B32" s="73" t="s">
        <v>76</v>
      </c>
      <c r="C32" s="74" t="s">
        <v>77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2021-02-08T08:30:50Z</cp:lastPrinted>
  <dcterms:created xsi:type="dcterms:W3CDTF">1996-10-08T23:32:33Z</dcterms:created>
  <dcterms:modified xsi:type="dcterms:W3CDTF">2022-02-14T11:41:50Z</dcterms:modified>
</cp:coreProperties>
</file>