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Лист1!$B$1:$O$43</definedName>
  </definedNames>
  <calcPr calcId="125725"/>
</workbook>
</file>

<file path=xl/calcChain.xml><?xml version="1.0" encoding="utf-8"?>
<calcChain xmlns="http://schemas.openxmlformats.org/spreadsheetml/2006/main">
  <c r="O27" i="1"/>
  <c r="O30"/>
  <c r="O33" s="1"/>
  <c r="O20"/>
  <c r="O25"/>
  <c r="O26"/>
  <c r="O24"/>
  <c r="O9"/>
  <c r="O10"/>
  <c r="O11"/>
  <c r="O12"/>
  <c r="O13"/>
  <c r="O14"/>
  <c r="O15"/>
  <c r="O16"/>
  <c r="O17"/>
  <c r="O18"/>
  <c r="O19"/>
  <c r="O21"/>
  <c r="O22"/>
  <c r="O8"/>
  <c r="E32"/>
  <c r="I32"/>
  <c r="J32"/>
  <c r="K32"/>
  <c r="E31"/>
  <c r="I31"/>
  <c r="O32"/>
  <c r="O31"/>
  <c r="O23"/>
  <c r="L33"/>
  <c r="M33"/>
  <c r="N33"/>
  <c r="L27"/>
  <c r="L34"/>
  <c r="L37"/>
  <c r="K30"/>
  <c r="I21"/>
  <c r="J21"/>
  <c r="K21"/>
  <c r="I22"/>
  <c r="J22"/>
  <c r="K22"/>
  <c r="M22"/>
  <c r="N22"/>
  <c r="M21"/>
  <c r="N21"/>
  <c r="M20"/>
  <c r="I36"/>
  <c r="J36"/>
  <c r="B32"/>
  <c r="I30"/>
  <c r="J30"/>
  <c r="I8"/>
  <c r="J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3"/>
  <c r="J23"/>
  <c r="K23"/>
  <c r="K27"/>
  <c r="I24"/>
  <c r="J24"/>
  <c r="K24"/>
  <c r="I25"/>
  <c r="J25"/>
  <c r="K25"/>
  <c r="I26"/>
  <c r="J26"/>
  <c r="K26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I27"/>
  <c r="M27"/>
  <c r="M34"/>
  <c r="M37"/>
  <c r="N27"/>
  <c r="N34"/>
  <c r="N37"/>
  <c r="K36"/>
  <c r="K8"/>
  <c r="J27"/>
  <c r="J31"/>
  <c r="I33"/>
  <c r="I34"/>
  <c r="I37"/>
  <c r="J33"/>
  <c r="J34"/>
  <c r="K31"/>
  <c r="K33"/>
  <c r="K34"/>
  <c r="K37"/>
  <c r="H34"/>
  <c r="H37"/>
  <c r="J37"/>
  <c r="O34" l="1"/>
  <c r="O37" s="1"/>
</calcChain>
</file>

<file path=xl/sharedStrings.xml><?xml version="1.0" encoding="utf-8"?>
<sst xmlns="http://schemas.openxmlformats.org/spreadsheetml/2006/main" count="103" uniqueCount="65">
  <si>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</si>
  <si>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</si>
  <si>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</si>
  <si>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</si>
  <si>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</si>
  <si>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</si>
  <si>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</si>
  <si>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</si>
  <si>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</si>
  <si>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</si>
  <si>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</si>
  <si>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</si>
  <si>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</si>
  <si>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</si>
  <si>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</si>
  <si>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</si>
  <si>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</si>
  <si>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</si>
  <si>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</si>
  <si>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</si>
  <si>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</si>
  <si>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</si>
  <si>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</si>
  <si>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</si>
  <si>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</si>
  <si>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</si>
  <si>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</si>
  <si>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</si>
  <si>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</si>
  <si>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</si>
  <si>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</si>
  <si>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</si>
  <si>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</si>
  <si>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</si>
  <si>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</si>
  <si>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</si>
  <si>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</si>
  <si>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</si>
  <si>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</si>
  <si>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</si>
  <si>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</si>
  <si>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</si>
  <si>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</si>
  <si>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</si>
  <si>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</si>
  <si>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 xml:space="preserve">Примечание: </t>
  </si>
  <si>
    <t>Стоимость на 1 кв м общ. пл.</t>
  </si>
  <si>
    <t>г. Рязань ул. Новаторов д. 13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</si>
  <si>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</si>
  <si>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</si>
  <si>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</si>
  <si>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</si>
  <si>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</si>
  <si>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</si>
  <si>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>по графику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</si>
  <si>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</si>
  <si>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</si>
  <si>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</si>
  <si>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</si>
  <si>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</si>
  <si>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Тариф с КРСОИ  </t>
  </si>
  <si>
    <t>Подметание прилегающей территории , содержание и уборка контейнерных площадок</t>
  </si>
  <si>
    <t>1 кв.м лестничных клеток                  (ст-ть пересчитана на 1 кв.м. об.пл.)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</si>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</sst>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" fontId="6" fillId="3" borderId="3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9" fillId="0" borderId="0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6" fillId="3" borderId="5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44"/>
  <sheetViews>
    <sheetView tabSelected="1" topLeftCell="B19" zoomScale="75" zoomScaleNormal="75" workbookViewId="0">
      <selection activeCell="O28" sqref="O28"/>
    </sheetView>
  </sheetViews>
  <sheetFormatPr defaultColWidth="8.85546875" defaultRowHeight="15.75"/>
  <cols>
    <col min="1" max="1" width="8.85546875" style="1"/>
    <col min="2" max="2" width="7.42578125" style="1" customWidth="1"/>
    <col min="3" max="3" width="63.42578125" style="1" customWidth="1"/>
    <col min="4" max="4" width="14.42578125" style="1" customWidth="1"/>
    <col min="5" max="5" width="14.42578125" style="1" hidden="1" customWidth="1"/>
    <col min="6" max="6" width="14.42578125" style="1" customWidth="1"/>
    <col min="7" max="7" width="32.42578125" style="26" customWidth="1"/>
    <col min="8" max="8" width="15.7109375" style="26" hidden="1" customWidth="1"/>
    <col min="9" max="10" width="15.5703125" style="31" hidden="1" customWidth="1"/>
    <col min="11" max="11" width="13.7109375" style="31" hidden="1" customWidth="1"/>
    <col min="12" max="12" width="13.5703125" style="31" hidden="1" customWidth="1"/>
    <col min="13" max="13" width="17.5703125" style="31" hidden="1" customWidth="1"/>
    <col min="14" max="14" width="17.28515625" style="31" hidden="1" customWidth="1"/>
    <col min="15" max="15" width="15.5703125" style="1" customWidth="1"/>
    <col min="16" max="16384" width="8.85546875" style="1"/>
  </cols>
  <sheetData>
    <row r="1" spans="2:18">
      <c r="C1" s="1" t="s">
        <v>0</v>
      </c>
      <c r="G1" s="2"/>
      <c r="H1" s="2"/>
    </row>
    <row r="2" spans="2:18">
      <c r="F2" s="59" t="s">
        <v>1</v>
      </c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2:18" s="3" customFormat="1" ht="18.75" customHeight="1">
      <c r="B3" s="62" t="s">
        <v>64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8" s="3" customFormat="1" ht="36.75" customHeight="1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2:18" ht="33" customHeight="1">
      <c r="B5" s="4"/>
      <c r="C5" s="60" t="s">
        <v>47</v>
      </c>
      <c r="D5" s="4" t="s">
        <v>2</v>
      </c>
      <c r="E5" s="5">
        <v>4204.8</v>
      </c>
      <c r="F5" s="5">
        <v>4204.8</v>
      </c>
      <c r="G5" s="6"/>
      <c r="H5" s="6"/>
      <c r="I5" s="28"/>
      <c r="J5" s="28"/>
      <c r="L5" s="28"/>
      <c r="M5" s="28"/>
    </row>
    <row r="6" spans="2:18" ht="20.25" customHeight="1">
      <c r="B6" s="66" t="s">
        <v>3</v>
      </c>
      <c r="C6" s="66"/>
      <c r="D6" s="66"/>
      <c r="E6" s="66"/>
      <c r="F6" s="66"/>
      <c r="G6" s="66"/>
      <c r="H6" s="66"/>
      <c r="I6" s="66"/>
      <c r="J6" s="66"/>
    </row>
    <row r="7" spans="2:18" ht="53.45" customHeight="1">
      <c r="B7" s="7" t="s">
        <v>4</v>
      </c>
      <c r="C7" s="7" t="s">
        <v>6</v>
      </c>
      <c r="D7" s="7" t="s">
        <v>7</v>
      </c>
      <c r="E7" s="7" t="s">
        <v>8</v>
      </c>
      <c r="F7" s="7" t="s">
        <v>9</v>
      </c>
      <c r="G7" s="8" t="s">
        <v>55</v>
      </c>
      <c r="H7" s="9"/>
      <c r="I7" s="12" t="s">
        <v>11</v>
      </c>
      <c r="J7" s="12" t="s">
        <v>10</v>
      </c>
      <c r="K7" s="12" t="s">
        <v>46</v>
      </c>
      <c r="L7" s="29" t="s">
        <v>5</v>
      </c>
      <c r="M7" s="29"/>
      <c r="N7" s="53"/>
      <c r="O7" s="12" t="s">
        <v>46</v>
      </c>
      <c r="P7" s="27"/>
      <c r="Q7" s="27"/>
      <c r="R7" s="27"/>
    </row>
    <row r="8" spans="2:18" ht="47.25">
      <c r="B8" s="7">
        <v>1</v>
      </c>
      <c r="C8" s="10" t="s">
        <v>15</v>
      </c>
      <c r="D8" s="7" t="s">
        <v>16</v>
      </c>
      <c r="E8" s="11">
        <v>0.33</v>
      </c>
      <c r="F8" s="11">
        <v>4204.8</v>
      </c>
      <c r="G8" s="8" t="s">
        <v>17</v>
      </c>
      <c r="H8" s="8">
        <v>12</v>
      </c>
      <c r="I8" s="12">
        <f t="shared" ref="I8:I26" si="0">E8*F8</f>
        <v>1387.5840000000001</v>
      </c>
      <c r="J8" s="12">
        <f t="shared" ref="J8:J26" si="1">I8*H8</f>
        <v>16651.008000000002</v>
      </c>
      <c r="K8" s="33">
        <f>J8/H8/F8</f>
        <v>0.33</v>
      </c>
      <c r="L8" s="29"/>
      <c r="M8" s="29"/>
      <c r="N8" s="54"/>
      <c r="O8" s="56">
        <f>K8*1.04*1.092*1.072</f>
        <v>0.40175815680000004</v>
      </c>
    </row>
    <row r="9" spans="2:18" ht="47.25">
      <c r="B9" s="7">
        <f t="shared" ref="B9:B26" si="2">B8+1</f>
        <v>2</v>
      </c>
      <c r="C9" s="39" t="s">
        <v>49</v>
      </c>
      <c r="D9" s="7" t="s">
        <v>16</v>
      </c>
      <c r="E9" s="11">
        <v>0.08</v>
      </c>
      <c r="F9" s="11">
        <v>4204.8</v>
      </c>
      <c r="G9" s="8" t="s">
        <v>17</v>
      </c>
      <c r="H9" s="8">
        <v>12</v>
      </c>
      <c r="I9" s="12">
        <f t="shared" si="0"/>
        <v>336.38400000000001</v>
      </c>
      <c r="J9" s="12">
        <f t="shared" si="1"/>
        <v>4036.6080000000002</v>
      </c>
      <c r="K9" s="33">
        <f t="shared" ref="K9:K26" si="3">J9/H9/F9</f>
        <v>0.08</v>
      </c>
      <c r="L9" s="29"/>
      <c r="M9" s="29"/>
      <c r="N9" s="54"/>
      <c r="O9" s="56">
        <f t="shared" ref="O9:O22" si="4">K9*1.04*1.092*1.072</f>
        <v>9.7395916800000024E-2</v>
      </c>
    </row>
    <row r="10" spans="2:18" ht="94.5">
      <c r="B10" s="7">
        <f t="shared" si="2"/>
        <v>3</v>
      </c>
      <c r="C10" s="10" t="s">
        <v>19</v>
      </c>
      <c r="D10" s="7" t="s">
        <v>18</v>
      </c>
      <c r="E10" s="11">
        <v>0</v>
      </c>
      <c r="F10" s="11">
        <v>4204.8</v>
      </c>
      <c r="G10" s="8" t="s">
        <v>17</v>
      </c>
      <c r="H10" s="8">
        <v>12</v>
      </c>
      <c r="I10" s="12">
        <f t="shared" si="0"/>
        <v>0</v>
      </c>
      <c r="J10" s="12">
        <f t="shared" si="1"/>
        <v>0</v>
      </c>
      <c r="K10" s="33">
        <f t="shared" si="3"/>
        <v>0</v>
      </c>
      <c r="L10" s="29"/>
      <c r="M10" s="29"/>
      <c r="N10" s="54"/>
      <c r="O10" s="56">
        <f t="shared" si="4"/>
        <v>0</v>
      </c>
    </row>
    <row r="11" spans="2:18" ht="30" customHeight="1">
      <c r="B11" s="7">
        <f t="shared" si="2"/>
        <v>4</v>
      </c>
      <c r="C11" s="10" t="s">
        <v>20</v>
      </c>
      <c r="D11" s="7" t="s">
        <v>21</v>
      </c>
      <c r="E11" s="11">
        <v>7.0000000000000007E-2</v>
      </c>
      <c r="F11" s="11">
        <v>4204.8</v>
      </c>
      <c r="G11" s="8" t="s">
        <v>17</v>
      </c>
      <c r="H11" s="8">
        <v>12</v>
      </c>
      <c r="I11" s="12">
        <f t="shared" si="0"/>
        <v>294.33600000000001</v>
      </c>
      <c r="J11" s="12">
        <f t="shared" si="1"/>
        <v>3532.0320000000002</v>
      </c>
      <c r="K11" s="33">
        <f t="shared" si="3"/>
        <v>7.0000000000000007E-2</v>
      </c>
      <c r="L11" s="29"/>
      <c r="M11" s="29"/>
      <c r="N11" s="54"/>
      <c r="O11" s="56">
        <f t="shared" si="4"/>
        <v>8.5221427200000019E-2</v>
      </c>
    </row>
    <row r="12" spans="2:18" ht="141.75">
      <c r="B12" s="7">
        <f t="shared" si="2"/>
        <v>5</v>
      </c>
      <c r="C12" s="10" t="s">
        <v>22</v>
      </c>
      <c r="D12" s="7" t="s">
        <v>23</v>
      </c>
      <c r="E12" s="11">
        <v>0.04</v>
      </c>
      <c r="F12" s="11">
        <v>4204.8</v>
      </c>
      <c r="G12" s="8" t="s">
        <v>17</v>
      </c>
      <c r="H12" s="8">
        <v>12</v>
      </c>
      <c r="I12" s="12">
        <f t="shared" si="0"/>
        <v>168.19200000000001</v>
      </c>
      <c r="J12" s="12">
        <f t="shared" si="1"/>
        <v>2018.3040000000001</v>
      </c>
      <c r="K12" s="33">
        <f t="shared" si="3"/>
        <v>0.04</v>
      </c>
      <c r="L12" s="29"/>
      <c r="M12" s="29"/>
      <c r="N12" s="54"/>
      <c r="O12" s="56">
        <f t="shared" si="4"/>
        <v>4.8697958400000012E-2</v>
      </c>
    </row>
    <row r="13" spans="2:18" ht="110.25">
      <c r="B13" s="7">
        <f t="shared" si="2"/>
        <v>6</v>
      </c>
      <c r="C13" s="10" t="s">
        <v>25</v>
      </c>
      <c r="D13" s="7" t="s">
        <v>62</v>
      </c>
      <c r="E13" s="11">
        <v>0.2</v>
      </c>
      <c r="F13" s="11">
        <v>4204.8</v>
      </c>
      <c r="G13" s="8" t="s">
        <v>17</v>
      </c>
      <c r="H13" s="8">
        <v>12</v>
      </c>
      <c r="I13" s="12">
        <f t="shared" si="0"/>
        <v>840.96</v>
      </c>
      <c r="J13" s="12">
        <f t="shared" si="1"/>
        <v>10091.52</v>
      </c>
      <c r="K13" s="33">
        <f t="shared" si="3"/>
        <v>0.2</v>
      </c>
      <c r="L13" s="29"/>
      <c r="M13" s="29"/>
      <c r="N13" s="54"/>
      <c r="O13" s="56">
        <f t="shared" si="4"/>
        <v>0.24348979200000004</v>
      </c>
    </row>
    <row r="14" spans="2:18" ht="47.25">
      <c r="B14" s="7">
        <f t="shared" si="2"/>
        <v>7</v>
      </c>
      <c r="C14" s="10" t="s">
        <v>50</v>
      </c>
      <c r="D14" s="7" t="s">
        <v>27</v>
      </c>
      <c r="E14" s="11">
        <v>0.18000000000000002</v>
      </c>
      <c r="F14" s="11">
        <v>4204.8</v>
      </c>
      <c r="G14" s="8" t="s">
        <v>17</v>
      </c>
      <c r="H14" s="8">
        <v>12</v>
      </c>
      <c r="I14" s="12">
        <f t="shared" si="0"/>
        <v>756.86400000000015</v>
      </c>
      <c r="J14" s="12">
        <f t="shared" si="1"/>
        <v>9082.3680000000022</v>
      </c>
      <c r="K14" s="33">
        <f t="shared" si="3"/>
        <v>0.18000000000000002</v>
      </c>
      <c r="L14" s="29"/>
      <c r="M14" s="29"/>
      <c r="N14" s="54"/>
      <c r="O14" s="56">
        <f t="shared" si="4"/>
        <v>0.21914081280000008</v>
      </c>
    </row>
    <row r="15" spans="2:18" ht="47.25">
      <c r="B15" s="7">
        <f t="shared" si="2"/>
        <v>8</v>
      </c>
      <c r="C15" s="10" t="s">
        <v>28</v>
      </c>
      <c r="D15" s="7" t="s">
        <v>27</v>
      </c>
      <c r="E15" s="11">
        <v>0.19</v>
      </c>
      <c r="F15" s="11">
        <v>4204.8</v>
      </c>
      <c r="G15" s="8" t="s">
        <v>17</v>
      </c>
      <c r="H15" s="8">
        <v>12</v>
      </c>
      <c r="I15" s="12">
        <f t="shared" si="0"/>
        <v>798.91200000000003</v>
      </c>
      <c r="J15" s="12">
        <f t="shared" si="1"/>
        <v>9586.9439999999995</v>
      </c>
      <c r="K15" s="33">
        <f t="shared" si="3"/>
        <v>0.18999999999999997</v>
      </c>
      <c r="L15" s="29"/>
      <c r="M15" s="29"/>
      <c r="N15" s="54"/>
      <c r="O15" s="56">
        <f t="shared" si="4"/>
        <v>0.23131530239999998</v>
      </c>
    </row>
    <row r="16" spans="2:18" ht="33" customHeight="1">
      <c r="B16" s="7">
        <f t="shared" si="2"/>
        <v>9</v>
      </c>
      <c r="C16" s="10" t="s">
        <v>51</v>
      </c>
      <c r="D16" s="7" t="s">
        <v>16</v>
      </c>
      <c r="E16" s="11">
        <v>0.52</v>
      </c>
      <c r="F16" s="11">
        <v>4204.8</v>
      </c>
      <c r="G16" s="14" t="s">
        <v>53</v>
      </c>
      <c r="H16" s="8">
        <v>12</v>
      </c>
      <c r="I16" s="12">
        <f t="shared" si="0"/>
        <v>2186.4960000000001</v>
      </c>
      <c r="J16" s="12">
        <f t="shared" si="1"/>
        <v>26237.952000000001</v>
      </c>
      <c r="K16" s="33">
        <f t="shared" si="3"/>
        <v>0.52</v>
      </c>
      <c r="L16" s="29"/>
      <c r="M16" s="29"/>
      <c r="N16" s="54"/>
      <c r="O16" s="56">
        <f t="shared" si="4"/>
        <v>0.63307345920000013</v>
      </c>
    </row>
    <row r="17" spans="2:16" ht="33" customHeight="1">
      <c r="B17" s="7">
        <f t="shared" si="2"/>
        <v>10</v>
      </c>
      <c r="C17" s="10" t="s">
        <v>29</v>
      </c>
      <c r="D17" s="7" t="s">
        <v>16</v>
      </c>
      <c r="E17" s="11">
        <v>0.44</v>
      </c>
      <c r="F17" s="11">
        <v>4204.8</v>
      </c>
      <c r="G17" s="14" t="s">
        <v>53</v>
      </c>
      <c r="H17" s="8">
        <v>12</v>
      </c>
      <c r="I17" s="12">
        <f t="shared" si="0"/>
        <v>1850.1120000000001</v>
      </c>
      <c r="J17" s="12">
        <f t="shared" si="1"/>
        <v>22201.344000000001</v>
      </c>
      <c r="K17" s="33">
        <f t="shared" si="3"/>
        <v>0.44</v>
      </c>
      <c r="L17" s="29"/>
      <c r="M17" s="29"/>
      <c r="N17" s="54"/>
      <c r="O17" s="56">
        <f t="shared" si="4"/>
        <v>0.5356775424000001</v>
      </c>
    </row>
    <row r="18" spans="2:16" ht="41.25" customHeight="1">
      <c r="B18" s="7">
        <f t="shared" si="2"/>
        <v>11</v>
      </c>
      <c r="C18" s="10" t="s">
        <v>30</v>
      </c>
      <c r="D18" s="7" t="s">
        <v>27</v>
      </c>
      <c r="E18" s="11">
        <v>0.05</v>
      </c>
      <c r="F18" s="11">
        <v>4204.8</v>
      </c>
      <c r="G18" s="8" t="s">
        <v>31</v>
      </c>
      <c r="H18" s="8">
        <v>12</v>
      </c>
      <c r="I18" s="12">
        <f t="shared" si="0"/>
        <v>210.24</v>
      </c>
      <c r="J18" s="12">
        <f t="shared" si="1"/>
        <v>2522.88</v>
      </c>
      <c r="K18" s="33">
        <f t="shared" si="3"/>
        <v>0.05</v>
      </c>
      <c r="L18" s="29"/>
      <c r="M18" s="29"/>
      <c r="N18" s="54"/>
      <c r="O18" s="56">
        <f t="shared" si="4"/>
        <v>6.087244800000001E-2</v>
      </c>
    </row>
    <row r="19" spans="2:16" ht="100.5" customHeight="1">
      <c r="B19" s="7">
        <f t="shared" si="2"/>
        <v>12</v>
      </c>
      <c r="C19" s="10" t="s">
        <v>32</v>
      </c>
      <c r="D19" s="7" t="s">
        <v>27</v>
      </c>
      <c r="E19" s="11">
        <v>0.08</v>
      </c>
      <c r="F19" s="11">
        <v>4204.8</v>
      </c>
      <c r="G19" s="8" t="s">
        <v>59</v>
      </c>
      <c r="H19" s="8">
        <v>12</v>
      </c>
      <c r="I19" s="12">
        <f t="shared" si="0"/>
        <v>336.38400000000001</v>
      </c>
      <c r="J19" s="12">
        <f t="shared" si="1"/>
        <v>4036.6080000000002</v>
      </c>
      <c r="K19" s="33">
        <f t="shared" si="3"/>
        <v>0.08</v>
      </c>
      <c r="L19" s="29"/>
      <c r="M19" s="29"/>
      <c r="N19" s="54"/>
      <c r="O19" s="56">
        <f t="shared" si="4"/>
        <v>9.7395916800000024E-2</v>
      </c>
    </row>
    <row r="20" spans="2:16" ht="31.5">
      <c r="B20" s="7">
        <f t="shared" si="2"/>
        <v>13</v>
      </c>
      <c r="C20" s="10" t="s">
        <v>33</v>
      </c>
      <c r="D20" s="7" t="s">
        <v>34</v>
      </c>
      <c r="E20" s="11">
        <v>0.49</v>
      </c>
      <c r="F20" s="11">
        <v>4204.8</v>
      </c>
      <c r="G20" s="8" t="s">
        <v>24</v>
      </c>
      <c r="H20" s="8">
        <v>12</v>
      </c>
      <c r="I20" s="12">
        <f t="shared" si="0"/>
        <v>2060.3519999999999</v>
      </c>
      <c r="J20" s="12">
        <f t="shared" si="1"/>
        <v>24724.223999999998</v>
      </c>
      <c r="K20" s="33">
        <f t="shared" si="3"/>
        <v>0.48999999999999994</v>
      </c>
      <c r="L20" s="29">
        <v>23200</v>
      </c>
      <c r="M20" s="29">
        <f>L20/F20/12</f>
        <v>0.45979198376458652</v>
      </c>
      <c r="N20" s="54"/>
      <c r="O20" s="72">
        <f>K20*1.04*1.092*1.072+0.13</f>
        <v>0.72654999040000001</v>
      </c>
      <c r="P20" s="26"/>
    </row>
    <row r="21" spans="2:16" ht="47.25">
      <c r="B21" s="7">
        <f t="shared" si="2"/>
        <v>14</v>
      </c>
      <c r="C21" s="49" t="s">
        <v>52</v>
      </c>
      <c r="D21" s="7" t="s">
        <v>35</v>
      </c>
      <c r="E21" s="11">
        <v>1.55</v>
      </c>
      <c r="F21" s="11">
        <v>4204.8</v>
      </c>
      <c r="G21" s="14" t="s">
        <v>53</v>
      </c>
      <c r="H21" s="8">
        <v>12</v>
      </c>
      <c r="I21" s="12">
        <f t="shared" si="0"/>
        <v>6517.4400000000005</v>
      </c>
      <c r="J21" s="12">
        <f t="shared" si="1"/>
        <v>78209.279999999999</v>
      </c>
      <c r="K21" s="33">
        <f t="shared" si="3"/>
        <v>1.5499999999999998</v>
      </c>
      <c r="L21" s="29">
        <v>412.1</v>
      </c>
      <c r="M21" s="29">
        <f>(4372.12+1083+42.41)*12</f>
        <v>65970.36</v>
      </c>
      <c r="N21" s="54">
        <f>M21*0.06+M21</f>
        <v>69928.581600000005</v>
      </c>
      <c r="O21" s="56">
        <f t="shared" si="4"/>
        <v>1.8870458880000003</v>
      </c>
    </row>
    <row r="22" spans="2:16" ht="31.5">
      <c r="B22" s="7">
        <f t="shared" si="2"/>
        <v>15</v>
      </c>
      <c r="C22" s="49" t="s">
        <v>61</v>
      </c>
      <c r="D22" s="7" t="s">
        <v>36</v>
      </c>
      <c r="E22" s="11">
        <v>3.43</v>
      </c>
      <c r="F22" s="11">
        <v>4204.8</v>
      </c>
      <c r="G22" s="8" t="s">
        <v>37</v>
      </c>
      <c r="H22" s="8">
        <v>12</v>
      </c>
      <c r="I22" s="12">
        <f t="shared" si="0"/>
        <v>14422.464000000002</v>
      </c>
      <c r="J22" s="12">
        <f t="shared" si="1"/>
        <v>173069.56800000003</v>
      </c>
      <c r="K22" s="33">
        <f t="shared" si="3"/>
        <v>3.43</v>
      </c>
      <c r="L22" s="29">
        <v>1320</v>
      </c>
      <c r="M22" s="29">
        <f>(7374.53+1083+488.82)*12</f>
        <v>107356.19999999998</v>
      </c>
      <c r="N22" s="54">
        <f>M22*0.06+M22</f>
        <v>113797.57199999999</v>
      </c>
      <c r="O22" s="56">
        <f t="shared" si="4"/>
        <v>4.1758499328000003</v>
      </c>
    </row>
    <row r="23" spans="2:16" ht="31.5">
      <c r="B23" s="7">
        <f t="shared" si="2"/>
        <v>16</v>
      </c>
      <c r="C23" s="15" t="s">
        <v>38</v>
      </c>
      <c r="D23" s="16" t="s">
        <v>39</v>
      </c>
      <c r="E23" s="61">
        <v>5918.58</v>
      </c>
      <c r="F23" s="11">
        <v>2</v>
      </c>
      <c r="G23" s="14" t="s">
        <v>53</v>
      </c>
      <c r="H23" s="8">
        <v>12</v>
      </c>
      <c r="I23" s="12">
        <f t="shared" si="0"/>
        <v>11837.16</v>
      </c>
      <c r="J23" s="12">
        <f t="shared" si="1"/>
        <v>142045.91999999998</v>
      </c>
      <c r="K23" s="33">
        <f>J23/12/E5</f>
        <v>2.8151541095890407</v>
      </c>
      <c r="L23" s="29"/>
      <c r="M23" s="29"/>
      <c r="N23" s="54"/>
      <c r="O23" s="56">
        <f>E23*F23/F22</f>
        <v>2.8151541095890411</v>
      </c>
    </row>
    <row r="24" spans="2:16">
      <c r="B24" s="7">
        <f t="shared" si="2"/>
        <v>17</v>
      </c>
      <c r="C24" s="15" t="s">
        <v>40</v>
      </c>
      <c r="D24" s="16" t="s">
        <v>16</v>
      </c>
      <c r="E24" s="11">
        <v>1.6400000000000001</v>
      </c>
      <c r="F24" s="11">
        <v>4204.8</v>
      </c>
      <c r="G24" s="14" t="s">
        <v>53</v>
      </c>
      <c r="H24" s="8">
        <v>12</v>
      </c>
      <c r="I24" s="12">
        <f t="shared" si="0"/>
        <v>6895.8720000000012</v>
      </c>
      <c r="J24" s="12">
        <f t="shared" si="1"/>
        <v>82750.464000000007</v>
      </c>
      <c r="K24" s="33">
        <f t="shared" si="3"/>
        <v>1.64</v>
      </c>
      <c r="L24" s="29"/>
      <c r="M24" s="29"/>
      <c r="N24" s="54"/>
      <c r="O24" s="56">
        <f>K24*1.04*1.092*1.072</f>
        <v>1.9966162944000001</v>
      </c>
    </row>
    <row r="25" spans="2:16">
      <c r="B25" s="7">
        <f t="shared" si="2"/>
        <v>18</v>
      </c>
      <c r="C25" s="15" t="s">
        <v>41</v>
      </c>
      <c r="D25" s="16" t="s">
        <v>42</v>
      </c>
      <c r="E25" s="11">
        <v>0.13</v>
      </c>
      <c r="F25" s="11">
        <v>4204.8</v>
      </c>
      <c r="G25" s="14" t="s">
        <v>53</v>
      </c>
      <c r="H25" s="8">
        <v>12</v>
      </c>
      <c r="I25" s="12">
        <f t="shared" si="0"/>
        <v>546.62400000000002</v>
      </c>
      <c r="J25" s="12">
        <f t="shared" si="1"/>
        <v>6559.4880000000003</v>
      </c>
      <c r="K25" s="33">
        <f t="shared" si="3"/>
        <v>0.13</v>
      </c>
      <c r="L25" s="29"/>
      <c r="M25" s="29"/>
      <c r="N25" s="54"/>
      <c r="O25" s="56">
        <f>K25*1.04*1.092*1.072</f>
        <v>0.15826836480000003</v>
      </c>
    </row>
    <row r="26" spans="2:16" ht="48.75" customHeight="1">
      <c r="B26" s="7">
        <f t="shared" si="2"/>
        <v>19</v>
      </c>
      <c r="C26" s="38" t="s">
        <v>43</v>
      </c>
      <c r="D26" s="13" t="s">
        <v>16</v>
      </c>
      <c r="E26" s="11">
        <v>1.27</v>
      </c>
      <c r="F26" s="11">
        <v>4204.8</v>
      </c>
      <c r="G26" s="14" t="s">
        <v>53</v>
      </c>
      <c r="H26" s="8">
        <v>12</v>
      </c>
      <c r="I26" s="12">
        <f t="shared" si="0"/>
        <v>5340.0960000000005</v>
      </c>
      <c r="J26" s="12">
        <f t="shared" si="1"/>
        <v>64081.152000000002</v>
      </c>
      <c r="K26" s="33">
        <f t="shared" si="3"/>
        <v>1.27</v>
      </c>
      <c r="L26" s="29"/>
      <c r="M26" s="29"/>
      <c r="N26" s="54"/>
      <c r="O26" s="56">
        <f>K26*1.04*1.092*1.072</f>
        <v>1.5461601792000002</v>
      </c>
    </row>
    <row r="27" spans="2:16" s="40" customFormat="1">
      <c r="B27" s="63" t="s">
        <v>56</v>
      </c>
      <c r="C27" s="67"/>
      <c r="D27" s="63"/>
      <c r="E27" s="63"/>
      <c r="F27" s="63"/>
      <c r="G27" s="63"/>
      <c r="H27" s="44"/>
      <c r="I27" s="45">
        <f t="shared" ref="I27:O27" si="5">SUM(I8:I26)</f>
        <v>56786.472000000009</v>
      </c>
      <c r="J27" s="45">
        <f t="shared" si="5"/>
        <v>681437.66400000011</v>
      </c>
      <c r="K27" s="45">
        <f t="shared" si="5"/>
        <v>13.505154109589041</v>
      </c>
      <c r="L27" s="45">
        <f t="shared" si="5"/>
        <v>24932.1</v>
      </c>
      <c r="M27" s="45">
        <f t="shared" si="5"/>
        <v>173327.01979198377</v>
      </c>
      <c r="N27" s="45">
        <f t="shared" si="5"/>
        <v>183726.15359999999</v>
      </c>
      <c r="O27" s="45">
        <f>SUM(O8:O26)-0.005</f>
        <v>15.954683491989043</v>
      </c>
    </row>
    <row r="28" spans="2:16" s="3" customFormat="1">
      <c r="B28" s="64" t="s">
        <v>44</v>
      </c>
      <c r="C28" s="64"/>
      <c r="D28" s="64"/>
      <c r="E28" s="64"/>
      <c r="F28" s="64"/>
      <c r="G28" s="64"/>
      <c r="H28" s="64"/>
      <c r="I28" s="64"/>
      <c r="J28" s="64"/>
      <c r="K28" s="32"/>
      <c r="L28" s="32"/>
      <c r="M28" s="32"/>
      <c r="N28" s="32"/>
      <c r="O28" s="57"/>
    </row>
    <row r="29" spans="2:16" s="3" customFormat="1" ht="56.25" customHeight="1">
      <c r="B29" s="41" t="s">
        <v>4</v>
      </c>
      <c r="C29" s="41" t="s">
        <v>6</v>
      </c>
      <c r="D29" s="41" t="s">
        <v>7</v>
      </c>
      <c r="E29" s="41" t="s">
        <v>8</v>
      </c>
      <c r="F29" s="41" t="s">
        <v>9</v>
      </c>
      <c r="G29" s="42" t="s">
        <v>55</v>
      </c>
      <c r="H29" s="42"/>
      <c r="I29" s="30" t="s">
        <v>11</v>
      </c>
      <c r="J29" s="30" t="s">
        <v>10</v>
      </c>
      <c r="K29" s="30" t="s">
        <v>46</v>
      </c>
      <c r="L29" s="30"/>
      <c r="M29" s="30"/>
      <c r="N29" s="55"/>
      <c r="O29" s="12" t="s">
        <v>46</v>
      </c>
    </row>
    <row r="30" spans="2:16" s="3" customFormat="1" ht="36.6" customHeight="1">
      <c r="B30" s="41">
        <v>1</v>
      </c>
      <c r="C30" s="39" t="s">
        <v>44</v>
      </c>
      <c r="D30" s="41"/>
      <c r="E30" s="18">
        <v>2.14</v>
      </c>
      <c r="F30" s="18">
        <v>4204.8</v>
      </c>
      <c r="G30" s="42" t="s">
        <v>54</v>
      </c>
      <c r="H30" s="42">
        <v>12</v>
      </c>
      <c r="I30" s="30">
        <f>E30*F30</f>
        <v>8998.2720000000008</v>
      </c>
      <c r="J30" s="30">
        <f>I30*H30</f>
        <v>107979.26400000001</v>
      </c>
      <c r="K30" s="34">
        <f>E30</f>
        <v>2.14</v>
      </c>
      <c r="L30" s="30"/>
      <c r="M30" s="30"/>
      <c r="N30" s="55"/>
      <c r="O30" s="57">
        <f>K30*1.04*1.092*1.072+0.59</f>
        <v>3.1953407744</v>
      </c>
    </row>
    <row r="31" spans="2:16" s="3" customFormat="1" ht="36.6" customHeight="1">
      <c r="B31" s="41">
        <v>2</v>
      </c>
      <c r="C31" s="39" t="s">
        <v>12</v>
      </c>
      <c r="D31" s="41" t="s">
        <v>13</v>
      </c>
      <c r="E31" s="61">
        <f>15.97*1.072</f>
        <v>17.11984</v>
      </c>
      <c r="F31" s="18">
        <v>1900</v>
      </c>
      <c r="G31" s="42" t="s">
        <v>54</v>
      </c>
      <c r="H31" s="42">
        <v>1</v>
      </c>
      <c r="I31" s="30">
        <f>E31*F31</f>
        <v>32527.696</v>
      </c>
      <c r="J31" s="30">
        <f>I31*H31</f>
        <v>32527.696</v>
      </c>
      <c r="K31" s="34">
        <f>J31/12/F30</f>
        <v>0.6446540461694571</v>
      </c>
      <c r="L31" s="30"/>
      <c r="M31" s="30"/>
      <c r="N31" s="55"/>
      <c r="O31" s="57">
        <f>E31*F31/F30/12</f>
        <v>0.6446540461694571</v>
      </c>
    </row>
    <row r="32" spans="2:16" s="3" customFormat="1" ht="34.5" customHeight="1">
      <c r="B32" s="41">
        <f>B31+1</f>
        <v>3</v>
      </c>
      <c r="C32" s="39" t="s">
        <v>14</v>
      </c>
      <c r="D32" s="41" t="s">
        <v>13</v>
      </c>
      <c r="E32" s="61">
        <f>11.52*1.072</f>
        <v>12.34944</v>
      </c>
      <c r="F32" s="18">
        <v>1900</v>
      </c>
      <c r="G32" s="42" t="s">
        <v>54</v>
      </c>
      <c r="H32" s="42">
        <v>1</v>
      </c>
      <c r="I32" s="30">
        <f>E32*F32</f>
        <v>23463.935999999998</v>
      </c>
      <c r="J32" s="30">
        <f>I32*H32</f>
        <v>23463.935999999998</v>
      </c>
      <c r="K32" s="34">
        <f>J32/12/F30</f>
        <v>0.46502283105022824</v>
      </c>
      <c r="L32" s="30"/>
      <c r="M32" s="30"/>
      <c r="N32" s="55"/>
      <c r="O32" s="57">
        <f>E32*F32/F30/12</f>
        <v>0.46502283105022824</v>
      </c>
    </row>
    <row r="33" spans="2:16" s="43" customFormat="1">
      <c r="B33" s="68" t="s">
        <v>56</v>
      </c>
      <c r="C33" s="68"/>
      <c r="D33" s="68"/>
      <c r="E33" s="68"/>
      <c r="F33" s="68"/>
      <c r="G33" s="68"/>
      <c r="H33" s="46"/>
      <c r="I33" s="47">
        <f t="shared" ref="I33:O33" si="6">SUM(I30:I32)</f>
        <v>64989.903999999995</v>
      </c>
      <c r="J33" s="47">
        <f t="shared" si="6"/>
        <v>163970.89600000001</v>
      </c>
      <c r="K33" s="47">
        <f t="shared" si="6"/>
        <v>3.2496768772196853</v>
      </c>
      <c r="L33" s="47">
        <f t="shared" si="6"/>
        <v>0</v>
      </c>
      <c r="M33" s="47">
        <f t="shared" si="6"/>
        <v>0</v>
      </c>
      <c r="N33" s="47">
        <f t="shared" si="6"/>
        <v>0</v>
      </c>
      <c r="O33" s="47">
        <f t="shared" si="6"/>
        <v>4.3050176516196856</v>
      </c>
    </row>
    <row r="34" spans="2:16" s="40" customFormat="1">
      <c r="B34" s="63" t="s">
        <v>58</v>
      </c>
      <c r="C34" s="63"/>
      <c r="D34" s="63"/>
      <c r="E34" s="63"/>
      <c r="F34" s="63"/>
      <c r="G34" s="63"/>
      <c r="H34" s="48">
        <f>J34/12/F30</f>
        <v>16.754830986808727</v>
      </c>
      <c r="I34" s="45">
        <f>I33+I27</f>
        <v>121776.376</v>
      </c>
      <c r="J34" s="45">
        <f t="shared" ref="J34:O34" si="7">J27+J33</f>
        <v>845408.56</v>
      </c>
      <c r="K34" s="45">
        <f t="shared" si="7"/>
        <v>16.754830986808727</v>
      </c>
      <c r="L34" s="45">
        <f t="shared" si="7"/>
        <v>24932.1</v>
      </c>
      <c r="M34" s="45">
        <f t="shared" si="7"/>
        <v>173327.01979198377</v>
      </c>
      <c r="N34" s="45">
        <f t="shared" si="7"/>
        <v>183726.15359999999</v>
      </c>
      <c r="O34" s="45">
        <f t="shared" si="7"/>
        <v>20.25970114360873</v>
      </c>
    </row>
    <row r="35" spans="2:16">
      <c r="B35" s="64" t="s">
        <v>57</v>
      </c>
      <c r="C35" s="64"/>
      <c r="D35" s="64"/>
      <c r="E35" s="64"/>
      <c r="F35" s="64"/>
      <c r="G35" s="64"/>
      <c r="H35" s="64"/>
      <c r="I35" s="64"/>
      <c r="J35" s="64"/>
      <c r="O35" s="73"/>
      <c r="P35" s="74"/>
    </row>
    <row r="36" spans="2:16" ht="65.25" customHeight="1">
      <c r="B36" s="7">
        <v>1</v>
      </c>
      <c r="C36" s="39" t="s">
        <v>63</v>
      </c>
      <c r="D36" s="17" t="s">
        <v>16</v>
      </c>
      <c r="E36" s="18">
        <v>2.2799999999999998</v>
      </c>
      <c r="F36" s="11">
        <v>4204.8</v>
      </c>
      <c r="G36" s="14" t="s">
        <v>26</v>
      </c>
      <c r="H36" s="8">
        <v>12</v>
      </c>
      <c r="I36" s="12">
        <f>E36*F36</f>
        <v>9586.9439999999995</v>
      </c>
      <c r="J36" s="12">
        <f>I36*H36</f>
        <v>115043.32799999999</v>
      </c>
      <c r="K36" s="33">
        <f>J36/H36/F36</f>
        <v>2.2799999999999998</v>
      </c>
      <c r="O36" s="56">
        <v>2.6</v>
      </c>
    </row>
    <row r="37" spans="2:16">
      <c r="B37" s="69" t="s">
        <v>60</v>
      </c>
      <c r="C37" s="70"/>
      <c r="D37" s="70"/>
      <c r="E37" s="70"/>
      <c r="F37" s="70"/>
      <c r="G37" s="71"/>
      <c r="H37" s="51">
        <f>H34+E36</f>
        <v>19.034830986808728</v>
      </c>
      <c r="I37" s="52">
        <f t="shared" ref="I37:O37" si="8">I36+I34</f>
        <v>131363.32</v>
      </c>
      <c r="J37" s="52">
        <f t="shared" si="8"/>
        <v>960451.88800000004</v>
      </c>
      <c r="K37" s="52">
        <f t="shared" si="8"/>
        <v>19.034830986808728</v>
      </c>
      <c r="L37" s="52">
        <f t="shared" si="8"/>
        <v>24932.1</v>
      </c>
      <c r="M37" s="52">
        <f t="shared" si="8"/>
        <v>173327.01979198377</v>
      </c>
      <c r="N37" s="52">
        <f t="shared" si="8"/>
        <v>183726.15359999999</v>
      </c>
      <c r="O37" s="58">
        <f t="shared" si="8"/>
        <v>22.859701143608731</v>
      </c>
    </row>
    <row r="38" spans="2:16">
      <c r="B38" s="50"/>
      <c r="C38" s="50"/>
      <c r="D38" s="50"/>
      <c r="E38" s="50"/>
      <c r="F38" s="50"/>
      <c r="G38" s="50"/>
      <c r="H38" s="50"/>
      <c r="I38" s="50"/>
      <c r="J38" s="50"/>
    </row>
    <row r="39" spans="2:16" ht="13.15" customHeight="1">
      <c r="B39" s="19" t="s">
        <v>45</v>
      </c>
      <c r="C39" s="65" t="s">
        <v>48</v>
      </c>
      <c r="D39" s="65"/>
      <c r="E39" s="65"/>
      <c r="F39" s="65"/>
      <c r="G39" s="65"/>
      <c r="H39" s="65"/>
      <c r="I39" s="65"/>
      <c r="J39" s="65"/>
      <c r="K39" s="75"/>
      <c r="L39" s="75"/>
      <c r="M39" s="75"/>
      <c r="N39" s="75"/>
      <c r="O39" s="75"/>
    </row>
    <row r="40" spans="2:16">
      <c r="B40" s="20"/>
      <c r="C40" s="65"/>
      <c r="D40" s="65"/>
      <c r="E40" s="65"/>
      <c r="F40" s="65"/>
      <c r="G40" s="65"/>
      <c r="H40" s="65"/>
      <c r="I40" s="65"/>
      <c r="J40" s="65"/>
      <c r="K40" s="75"/>
      <c r="L40" s="75"/>
      <c r="M40" s="75"/>
      <c r="N40" s="75"/>
      <c r="O40" s="75"/>
    </row>
    <row r="41" spans="2:16" ht="32.25" customHeight="1">
      <c r="B41" s="20"/>
      <c r="C41" s="65"/>
      <c r="D41" s="65"/>
      <c r="E41" s="65"/>
      <c r="F41" s="65"/>
      <c r="G41" s="65"/>
      <c r="H41" s="65"/>
      <c r="I41" s="65"/>
      <c r="J41" s="65"/>
      <c r="K41" s="75"/>
      <c r="L41" s="75"/>
      <c r="M41" s="75"/>
      <c r="N41" s="75"/>
      <c r="O41" s="75"/>
    </row>
    <row r="42" spans="2:16">
      <c r="B42" s="20"/>
      <c r="C42" s="20"/>
      <c r="D42" s="20"/>
      <c r="E42" s="20"/>
      <c r="F42" s="20"/>
      <c r="G42" s="21"/>
      <c r="H42" s="21"/>
      <c r="I42" s="35"/>
      <c r="J42" s="35"/>
      <c r="L42" s="35"/>
      <c r="M42" s="35"/>
    </row>
    <row r="43" spans="2:16" s="24" customFormat="1">
      <c r="B43" s="22"/>
      <c r="C43" s="23"/>
      <c r="D43" s="22"/>
      <c r="E43" s="23"/>
      <c r="G43" s="25"/>
      <c r="H43" s="25"/>
      <c r="I43" s="36"/>
      <c r="J43" s="36"/>
      <c r="K43" s="37"/>
      <c r="L43" s="36"/>
      <c r="M43" s="36"/>
      <c r="N43" s="37"/>
    </row>
    <row r="44" spans="2:16" s="24" customFormat="1" ht="37.9" customHeight="1">
      <c r="B44" s="22"/>
      <c r="C44" s="22"/>
      <c r="D44" s="22"/>
      <c r="E44" s="23"/>
      <c r="F44" s="22"/>
      <c r="G44" s="25"/>
      <c r="H44" s="25"/>
      <c r="I44" s="36"/>
      <c r="J44" s="36"/>
      <c r="K44" s="37"/>
      <c r="L44" s="36"/>
      <c r="M44" s="36"/>
      <c r="N44" s="37"/>
    </row>
  </sheetData>
  <mergeCells count="10">
    <mergeCell ref="B3:O4"/>
    <mergeCell ref="B34:G34"/>
    <mergeCell ref="B35:J35"/>
    <mergeCell ref="B28:J28"/>
    <mergeCell ref="B6:J6"/>
    <mergeCell ref="B27:G27"/>
    <mergeCell ref="B33:G33"/>
    <mergeCell ref="B37:G37"/>
    <mergeCell ref="O35:P35"/>
    <mergeCell ref="C39:O41"/>
  </mergeCells>
  <printOptions horizontalCentered="1" verticalCentered="1"/>
  <pageMargins left="0" right="0" top="0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2024-02-05T06:20:08Z</dcterms:modified>
</cp:coreProperties>
</file>