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утв у собств" sheetId="2" r:id="rId1"/>
  </sheets>
  <definedNames>
    <definedName name="_xlnm.Print_Area" localSheetId="0">'утв у собств'!$A$1:$P$41</definedName>
  </definedNames>
  <calcPr calcId="125725"/>
</workbook>
</file>

<file path=xl/calcChain.xml><?xml version="1.0" encoding="utf-8"?>
<calcChain xmlns="http://schemas.openxmlformats.org/spreadsheetml/2006/main">
  <c r="O30" i="2"/>
  <c r="O20"/>
  <c r="O25"/>
  <c r="O26"/>
  <c r="O24"/>
  <c r="O9"/>
  <c r="O10"/>
  <c r="O11"/>
  <c r="O12"/>
  <c r="O13"/>
  <c r="O14"/>
  <c r="O15"/>
  <c r="O16"/>
  <c r="O17"/>
  <c r="O18"/>
  <c r="O19"/>
  <c r="O21"/>
  <c r="O22"/>
  <c r="O8"/>
  <c r="D32"/>
  <c r="O32" s="1"/>
  <c r="D31"/>
  <c r="O31" s="1"/>
  <c r="O23"/>
  <c r="K33"/>
  <c r="L33"/>
  <c r="M33"/>
  <c r="N33"/>
  <c r="K27"/>
  <c r="K34" s="1"/>
  <c r="K37" s="1"/>
  <c r="N27"/>
  <c r="N34" s="1"/>
  <c r="N37" s="1"/>
  <c r="H21"/>
  <c r="I21"/>
  <c r="J21" s="1"/>
  <c r="H22"/>
  <c r="I22" s="1"/>
  <c r="J22" s="1"/>
  <c r="H23"/>
  <c r="I23" s="1"/>
  <c r="J23" s="1"/>
  <c r="H24"/>
  <c r="I24"/>
  <c r="J24" s="1"/>
  <c r="H25"/>
  <c r="I25" s="1"/>
  <c r="J25" s="1"/>
  <c r="H26"/>
  <c r="I26"/>
  <c r="J26" s="1"/>
  <c r="H36"/>
  <c r="I36" s="1"/>
  <c r="J36" s="1"/>
  <c r="A32"/>
  <c r="H31"/>
  <c r="I31" s="1"/>
  <c r="I30"/>
  <c r="J30" s="1"/>
  <c r="L22"/>
  <c r="M22" s="1"/>
  <c r="L21"/>
  <c r="M21" s="1"/>
  <c r="M27" s="1"/>
  <c r="M34" s="1"/>
  <c r="M37" s="1"/>
  <c r="H20"/>
  <c r="I20" s="1"/>
  <c r="J20" s="1"/>
  <c r="H19"/>
  <c r="I19"/>
  <c r="J19" s="1"/>
  <c r="H18"/>
  <c r="I18" s="1"/>
  <c r="J18" s="1"/>
  <c r="H17"/>
  <c r="I17"/>
  <c r="J17" s="1"/>
  <c r="H16"/>
  <c r="I16" s="1"/>
  <c r="J16" s="1"/>
  <c r="H15"/>
  <c r="I15" s="1"/>
  <c r="J15" s="1"/>
  <c r="H14"/>
  <c r="I14" s="1"/>
  <c r="J14" s="1"/>
  <c r="H13"/>
  <c r="I13"/>
  <c r="J13" s="1"/>
  <c r="H12"/>
  <c r="I12" s="1"/>
  <c r="J12" s="1"/>
  <c r="H11"/>
  <c r="I11"/>
  <c r="J11" s="1"/>
  <c r="H10"/>
  <c r="I10" s="1"/>
  <c r="J10" s="1"/>
  <c r="H9"/>
  <c r="I9"/>
  <c r="J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8"/>
  <c r="I8" s="1"/>
  <c r="H32" l="1"/>
  <c r="I32" s="1"/>
  <c r="J32" s="1"/>
  <c r="J33" s="1"/>
  <c r="J31"/>
  <c r="I33"/>
  <c r="H27"/>
  <c r="L27"/>
  <c r="L34" s="1"/>
  <c r="L37" s="1"/>
  <c r="I27"/>
  <c r="J8"/>
  <c r="O33" l="1"/>
  <c r="O34" s="1"/>
  <c r="J27"/>
  <c r="J34" s="1"/>
  <c r="J37" s="1"/>
  <c r="O27"/>
  <c r="O37" s="1"/>
  <c r="I34"/>
  <c r="G34" s="1"/>
  <c r="G37" s="1"/>
</calcChain>
</file>

<file path=xl/sharedStrings.xml><?xml version="1.0" encoding="utf-8"?>
<sst xmlns="http://schemas.openxmlformats.org/spreadsheetml/2006/main" count="104" uniqueCount="66">
  <si>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</si>
  <si>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</si>
  <si>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</si>
  <si>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</si>
  <si>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</si>
  <si>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</si>
  <si>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</si>
  <si>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</si>
  <si>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</si>
  <si>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</si>
  <si>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</si>
  <si>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</si>
  <si>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</si>
  <si>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</si>
  <si>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</si>
  <si>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</si>
  <si>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</si>
  <si>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</si>
  <si>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</si>
  <si>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</si>
  <si>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</si>
  <si>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</si>
  <si>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</si>
  <si>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</si>
  <si>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</si>
  <si>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</si>
  <si>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</si>
  <si>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</si>
  <si>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</si>
  <si>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</si>
  <si>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</si>
  <si>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</si>
  <si>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</si>
  <si>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</si>
  <si>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</si>
  <si>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</si>
  <si>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</si>
  <si>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</si>
  <si>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</si>
  <si>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</si>
  <si>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</si>
  <si>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</si>
  <si>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</si>
  <si>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</si>
  <si>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</si>
  <si>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</si>
  <si>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</si>
  <si>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убрать при печати</t>
  </si>
  <si>
    <t>площадь ИО</t>
  </si>
  <si>
    <t>г. Рязань ул. Костычева д. 14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</si>
  <si>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</si>
  <si>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</si>
  <si>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</si>
  <si>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</si>
  <si>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</si>
  <si>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Техническое обслуживание внутридомового газового оборудования</t>
  </si>
  <si>
    <t>постоянно</t>
  </si>
  <si>
    <t>Периодичность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</si>
  <si>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</si>
  <si>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</si>
  <si>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</si>
  <si>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</si>
  <si>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</si>
  <si>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</si>
  <si>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</si>
  <si>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с 01.02.2024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</si>
</sst>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right"/>
    </xf>
    <xf numFmtId="0" fontId="3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/>
    <xf numFmtId="0" fontId="3" fillId="2" borderId="1" xfId="0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/>
    <xf numFmtId="2" fontId="3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3" borderId="2" xfId="0" applyFont="1" applyFill="1" applyBorder="1" applyAlignment="1">
      <alignment horizontal="right"/>
    </xf>
    <xf numFmtId="2" fontId="5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/>
    <xf numFmtId="2" fontId="4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/>
    <xf numFmtId="4" fontId="1" fillId="3" borderId="1" xfId="0" applyNumberFormat="1" applyFont="1" applyFill="1" applyBorder="1" applyAlignment="1"/>
    <xf numFmtId="4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2" fontId="5" fillId="3" borderId="2" xfId="0" applyNumberFormat="1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5" fillId="3" borderId="1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0" fillId="0" borderId="0" xfId="0" applyAlignment="1"/>
    <xf numFmtId="164" fontId="3" fillId="0" borderId="1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4"/>
  <sheetViews>
    <sheetView tabSelected="1" view="pageBreakPreview" topLeftCell="A28" zoomScale="75" zoomScaleNormal="55" zoomScaleSheetLayoutView="75" workbookViewId="0">
      <selection activeCell="O36" sqref="O36"/>
    </sheetView>
  </sheetViews>
  <sheetFormatPr defaultRowHeight="15.75"/>
  <cols>
    <col min="1" max="1" width="14.425781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7" customWidth="1"/>
    <col min="7" max="7" width="14" style="27" hidden="1" customWidth="1"/>
    <col min="8" max="9" width="15.5703125" style="1" hidden="1" customWidth="1"/>
    <col min="10" max="10" width="11.7109375" style="1" hidden="1" customWidth="1"/>
    <col min="11" max="11" width="12.85546875" style="1" hidden="1" customWidth="1"/>
    <col min="12" max="12" width="19.7109375" style="1" hidden="1" customWidth="1"/>
    <col min="13" max="13" width="9.28515625" style="1" hidden="1" customWidth="1"/>
    <col min="14" max="14" width="0" style="1" hidden="1" customWidth="1"/>
    <col min="15" max="15" width="17" style="66" customWidth="1"/>
    <col min="16" max="16384" width="9.140625" style="1"/>
  </cols>
  <sheetData>
    <row r="1" spans="1:15">
      <c r="B1" s="1" t="s">
        <v>0</v>
      </c>
      <c r="F1" s="2"/>
      <c r="G1" s="2"/>
    </row>
    <row r="2" spans="1:15">
      <c r="E2" s="82" t="s">
        <v>1</v>
      </c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s="3" customFormat="1" ht="18.75" customHeight="1">
      <c r="A3" s="72" t="s">
        <v>65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s="3" customFormat="1" ht="30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ht="24.75" customHeight="1">
      <c r="A5" s="4"/>
      <c r="B5" s="4" t="s">
        <v>49</v>
      </c>
      <c r="C5" s="4" t="s">
        <v>2</v>
      </c>
      <c r="D5" s="5">
        <v>9929.6</v>
      </c>
      <c r="E5" s="4">
        <v>9929.6</v>
      </c>
      <c r="F5" s="6"/>
      <c r="G5" s="6"/>
      <c r="H5" s="7"/>
      <c r="I5" s="7"/>
      <c r="K5" s="4"/>
      <c r="L5" s="4"/>
    </row>
    <row r="6" spans="1:15" ht="20.25" customHeight="1">
      <c r="A6" s="78" t="s">
        <v>3</v>
      </c>
      <c r="B6" s="78"/>
      <c r="C6" s="78"/>
      <c r="D6" s="78"/>
      <c r="E6" s="78"/>
      <c r="F6" s="78"/>
      <c r="G6" s="78"/>
      <c r="H6" s="78"/>
      <c r="I6" s="78"/>
      <c r="K6" s="1" t="s">
        <v>47</v>
      </c>
    </row>
    <row r="7" spans="1:15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57</v>
      </c>
      <c r="G7" s="10"/>
      <c r="H7" s="10" t="s">
        <v>10</v>
      </c>
      <c r="I7" s="28" t="s">
        <v>9</v>
      </c>
      <c r="J7" s="36" t="s">
        <v>46</v>
      </c>
      <c r="K7" s="8" t="s">
        <v>48</v>
      </c>
      <c r="L7" s="8"/>
      <c r="M7" s="31"/>
      <c r="N7" s="29"/>
      <c r="O7" s="36" t="s">
        <v>46</v>
      </c>
    </row>
    <row r="8" spans="1:15" ht="63">
      <c r="A8" s="8">
        <v>1</v>
      </c>
      <c r="B8" s="11" t="s">
        <v>14</v>
      </c>
      <c r="C8" s="8" t="s">
        <v>15</v>
      </c>
      <c r="D8" s="12">
        <v>0.33</v>
      </c>
      <c r="E8" s="12">
        <v>9929.6</v>
      </c>
      <c r="F8" s="9" t="s">
        <v>16</v>
      </c>
      <c r="G8" s="9">
        <v>12</v>
      </c>
      <c r="H8" s="13">
        <f t="shared" ref="H8:H26" si="0">D8*E8</f>
        <v>3276.7680000000005</v>
      </c>
      <c r="I8" s="30">
        <f t="shared" ref="I8:I26" si="1">H8*G8</f>
        <v>39321.216000000008</v>
      </c>
      <c r="J8" s="34">
        <f>I8/G8/E8</f>
        <v>0.33</v>
      </c>
      <c r="K8" s="35"/>
      <c r="L8" s="35"/>
      <c r="M8" s="34"/>
      <c r="O8" s="67">
        <f>J8*1.04*1.092*1.072</f>
        <v>0.40175815680000004</v>
      </c>
    </row>
    <row r="9" spans="1:15" ht="63">
      <c r="A9" s="8">
        <f t="shared" ref="A9:A26" si="2">A8+1</f>
        <v>2</v>
      </c>
      <c r="B9" s="39" t="s">
        <v>52</v>
      </c>
      <c r="C9" s="8" t="s">
        <v>15</v>
      </c>
      <c r="D9" s="12">
        <v>0.08</v>
      </c>
      <c r="E9" s="12">
        <v>9929.6</v>
      </c>
      <c r="F9" s="9" t="s">
        <v>16</v>
      </c>
      <c r="G9" s="9">
        <v>12</v>
      </c>
      <c r="H9" s="13">
        <f t="shared" si="0"/>
        <v>794.36800000000005</v>
      </c>
      <c r="I9" s="30">
        <f t="shared" si="1"/>
        <v>9532.4160000000011</v>
      </c>
      <c r="J9" s="34">
        <f t="shared" ref="J9:J26" si="3">I9/G9/E9</f>
        <v>0.08</v>
      </c>
      <c r="K9" s="35"/>
      <c r="L9" s="35"/>
      <c r="M9" s="34"/>
      <c r="O9" s="67">
        <f t="shared" ref="O9:O22" si="4">J9*1.04*1.092*1.072</f>
        <v>9.7395916800000024E-2</v>
      </c>
    </row>
    <row r="10" spans="1:15" ht="63">
      <c r="A10" s="8">
        <f t="shared" si="2"/>
        <v>3</v>
      </c>
      <c r="B10" s="39" t="s">
        <v>18</v>
      </c>
      <c r="C10" s="8" t="s">
        <v>17</v>
      </c>
      <c r="D10" s="12">
        <v>0.16</v>
      </c>
      <c r="E10" s="12">
        <v>9929.6</v>
      </c>
      <c r="F10" s="9" t="s">
        <v>16</v>
      </c>
      <c r="G10" s="9">
        <v>12</v>
      </c>
      <c r="H10" s="13">
        <f t="shared" si="0"/>
        <v>1588.7360000000001</v>
      </c>
      <c r="I10" s="30">
        <f t="shared" si="1"/>
        <v>19064.832000000002</v>
      </c>
      <c r="J10" s="34">
        <f t="shared" si="3"/>
        <v>0.16</v>
      </c>
      <c r="K10" s="35"/>
      <c r="L10" s="35"/>
      <c r="M10" s="34"/>
      <c r="O10" s="67">
        <f t="shared" si="4"/>
        <v>0.19479183360000005</v>
      </c>
    </row>
    <row r="11" spans="1:15" ht="63" customHeight="1">
      <c r="A11" s="8">
        <f t="shared" si="2"/>
        <v>4</v>
      </c>
      <c r="B11" s="39" t="s">
        <v>19</v>
      </c>
      <c r="C11" s="8" t="s">
        <v>20</v>
      </c>
      <c r="D11" s="12">
        <v>7.0000000000000007E-2</v>
      </c>
      <c r="E11" s="12">
        <v>9929.6</v>
      </c>
      <c r="F11" s="9" t="s">
        <v>16</v>
      </c>
      <c r="G11" s="9">
        <v>12</v>
      </c>
      <c r="H11" s="13">
        <f t="shared" si="0"/>
        <v>695.07200000000012</v>
      </c>
      <c r="I11" s="30">
        <f t="shared" si="1"/>
        <v>8340.8640000000014</v>
      </c>
      <c r="J11" s="34">
        <f t="shared" si="3"/>
        <v>7.0000000000000007E-2</v>
      </c>
      <c r="K11" s="35"/>
      <c r="L11" s="35"/>
      <c r="M11" s="34"/>
      <c r="O11" s="67">
        <f t="shared" si="4"/>
        <v>8.5221427200000019E-2</v>
      </c>
    </row>
    <row r="12" spans="1:15" ht="78.75">
      <c r="A12" s="8">
        <f t="shared" si="2"/>
        <v>5</v>
      </c>
      <c r="B12" s="39" t="s">
        <v>21</v>
      </c>
      <c r="C12" s="8" t="s">
        <v>22</v>
      </c>
      <c r="D12" s="12">
        <v>0.04</v>
      </c>
      <c r="E12" s="12">
        <v>9929.6</v>
      </c>
      <c r="F12" s="9" t="s">
        <v>16</v>
      </c>
      <c r="G12" s="9">
        <v>12</v>
      </c>
      <c r="H12" s="13">
        <f t="shared" si="0"/>
        <v>397.18400000000003</v>
      </c>
      <c r="I12" s="30">
        <f t="shared" si="1"/>
        <v>4766.2080000000005</v>
      </c>
      <c r="J12" s="34">
        <f t="shared" si="3"/>
        <v>0.04</v>
      </c>
      <c r="K12" s="35"/>
      <c r="L12" s="35"/>
      <c r="M12" s="34"/>
      <c r="O12" s="67">
        <f t="shared" si="4"/>
        <v>4.8697958400000012E-2</v>
      </c>
    </row>
    <row r="13" spans="1:15" ht="63">
      <c r="A13" s="8">
        <f t="shared" si="2"/>
        <v>6</v>
      </c>
      <c r="B13" s="39" t="s">
        <v>24</v>
      </c>
      <c r="C13" s="8" t="s">
        <v>25</v>
      </c>
      <c r="D13" s="12">
        <v>0.2</v>
      </c>
      <c r="E13" s="12">
        <v>9929.6</v>
      </c>
      <c r="F13" s="9" t="s">
        <v>16</v>
      </c>
      <c r="G13" s="9">
        <v>12</v>
      </c>
      <c r="H13" s="13">
        <f t="shared" si="0"/>
        <v>1985.92</v>
      </c>
      <c r="I13" s="30">
        <f t="shared" si="1"/>
        <v>23831.040000000001</v>
      </c>
      <c r="J13" s="34">
        <f t="shared" si="3"/>
        <v>0.2</v>
      </c>
      <c r="K13" s="35"/>
      <c r="L13" s="35"/>
      <c r="M13" s="34"/>
      <c r="O13" s="67">
        <f t="shared" si="4"/>
        <v>0.24348979200000004</v>
      </c>
    </row>
    <row r="14" spans="1:15" ht="63">
      <c r="A14" s="8">
        <f t="shared" si="2"/>
        <v>7</v>
      </c>
      <c r="B14" s="39" t="s">
        <v>53</v>
      </c>
      <c r="C14" s="8" t="s">
        <v>27</v>
      </c>
      <c r="D14" s="12">
        <v>0.18000000000000002</v>
      </c>
      <c r="E14" s="12">
        <v>9929.6</v>
      </c>
      <c r="F14" s="9" t="s">
        <v>16</v>
      </c>
      <c r="G14" s="9">
        <v>12</v>
      </c>
      <c r="H14" s="13">
        <f t="shared" si="0"/>
        <v>1787.3280000000002</v>
      </c>
      <c r="I14" s="30">
        <f t="shared" si="1"/>
        <v>21447.936000000002</v>
      </c>
      <c r="J14" s="34">
        <f t="shared" si="3"/>
        <v>0.18000000000000002</v>
      </c>
      <c r="K14" s="35"/>
      <c r="L14" s="35"/>
      <c r="M14" s="34"/>
      <c r="O14" s="67">
        <f t="shared" si="4"/>
        <v>0.21914081280000008</v>
      </c>
    </row>
    <row r="15" spans="1:15" ht="63">
      <c r="A15" s="8">
        <f t="shared" si="2"/>
        <v>8</v>
      </c>
      <c r="B15" s="11" t="s">
        <v>28</v>
      </c>
      <c r="C15" s="8" t="s">
        <v>27</v>
      </c>
      <c r="D15" s="12">
        <v>0.19</v>
      </c>
      <c r="E15" s="12">
        <v>9929.6</v>
      </c>
      <c r="F15" s="9" t="s">
        <v>16</v>
      </c>
      <c r="G15" s="9">
        <v>12</v>
      </c>
      <c r="H15" s="13">
        <f t="shared" si="0"/>
        <v>1886.624</v>
      </c>
      <c r="I15" s="30">
        <f t="shared" si="1"/>
        <v>22639.488000000001</v>
      </c>
      <c r="J15" s="34">
        <f t="shared" si="3"/>
        <v>0.19</v>
      </c>
      <c r="K15" s="35"/>
      <c r="L15" s="35"/>
      <c r="M15" s="34"/>
      <c r="O15" s="67">
        <f t="shared" si="4"/>
        <v>0.23131530240000001</v>
      </c>
    </row>
    <row r="16" spans="1:15" ht="33" customHeight="1">
      <c r="A16" s="8">
        <f t="shared" si="2"/>
        <v>9</v>
      </c>
      <c r="B16" s="11" t="s">
        <v>54</v>
      </c>
      <c r="C16" s="8" t="s">
        <v>15</v>
      </c>
      <c r="D16" s="12">
        <v>0.52</v>
      </c>
      <c r="E16" s="12">
        <v>9929.6</v>
      </c>
      <c r="F16" s="15" t="s">
        <v>56</v>
      </c>
      <c r="G16" s="9">
        <v>12</v>
      </c>
      <c r="H16" s="13">
        <f t="shared" si="0"/>
        <v>5163.3920000000007</v>
      </c>
      <c r="I16" s="30">
        <f t="shared" si="1"/>
        <v>61960.704000000012</v>
      </c>
      <c r="J16" s="34">
        <f t="shared" si="3"/>
        <v>0.52</v>
      </c>
      <c r="K16" s="35"/>
      <c r="L16" s="35"/>
      <c r="M16" s="34"/>
      <c r="O16" s="67">
        <f t="shared" si="4"/>
        <v>0.63307345920000013</v>
      </c>
    </row>
    <row r="17" spans="1:16" ht="33" customHeight="1">
      <c r="A17" s="8">
        <f t="shared" si="2"/>
        <v>10</v>
      </c>
      <c r="B17" s="11" t="s">
        <v>29</v>
      </c>
      <c r="C17" s="8" t="s">
        <v>15</v>
      </c>
      <c r="D17" s="12">
        <v>0.44</v>
      </c>
      <c r="E17" s="12">
        <v>9929.6</v>
      </c>
      <c r="F17" s="15" t="s">
        <v>56</v>
      </c>
      <c r="G17" s="9">
        <v>12</v>
      </c>
      <c r="H17" s="13">
        <f t="shared" si="0"/>
        <v>4369.0240000000003</v>
      </c>
      <c r="I17" s="30">
        <f t="shared" si="1"/>
        <v>52428.288</v>
      </c>
      <c r="J17" s="34">
        <f t="shared" si="3"/>
        <v>0.44</v>
      </c>
      <c r="K17" s="35"/>
      <c r="L17" s="35"/>
      <c r="M17" s="34"/>
      <c r="O17" s="67">
        <f t="shared" si="4"/>
        <v>0.5356775424000001</v>
      </c>
    </row>
    <row r="18" spans="1:16" ht="41.25" customHeight="1">
      <c r="A18" s="8">
        <f t="shared" si="2"/>
        <v>11</v>
      </c>
      <c r="B18" s="11" t="s">
        <v>30</v>
      </c>
      <c r="C18" s="8" t="s">
        <v>27</v>
      </c>
      <c r="D18" s="12">
        <v>0.05</v>
      </c>
      <c r="E18" s="12">
        <v>9929.6</v>
      </c>
      <c r="F18" s="9" t="s">
        <v>31</v>
      </c>
      <c r="G18" s="9">
        <v>12</v>
      </c>
      <c r="H18" s="13">
        <f t="shared" si="0"/>
        <v>496.48</v>
      </c>
      <c r="I18" s="30">
        <f t="shared" si="1"/>
        <v>5957.76</v>
      </c>
      <c r="J18" s="34">
        <f t="shared" si="3"/>
        <v>0.05</v>
      </c>
      <c r="K18" s="35"/>
      <c r="L18" s="35"/>
      <c r="M18" s="34"/>
      <c r="O18" s="67">
        <f t="shared" si="4"/>
        <v>6.087244800000001E-2</v>
      </c>
    </row>
    <row r="19" spans="1:16" ht="81.599999999999994" customHeight="1">
      <c r="A19" s="8">
        <f t="shared" si="2"/>
        <v>12</v>
      </c>
      <c r="B19" s="11" t="s">
        <v>32</v>
      </c>
      <c r="C19" s="8" t="s">
        <v>27</v>
      </c>
      <c r="D19" s="12">
        <v>0.08</v>
      </c>
      <c r="E19" s="12">
        <v>9929.6</v>
      </c>
      <c r="F19" s="9" t="s">
        <v>61</v>
      </c>
      <c r="G19" s="9">
        <v>12</v>
      </c>
      <c r="H19" s="13">
        <f t="shared" si="0"/>
        <v>794.36800000000005</v>
      </c>
      <c r="I19" s="30">
        <f t="shared" si="1"/>
        <v>9532.4160000000011</v>
      </c>
      <c r="J19" s="34">
        <f>I19/12/E19</f>
        <v>0.08</v>
      </c>
      <c r="K19" s="35"/>
      <c r="L19" s="35"/>
      <c r="M19" s="34"/>
      <c r="O19" s="67">
        <f t="shared" si="4"/>
        <v>9.7395916800000024E-2</v>
      </c>
    </row>
    <row r="20" spans="1:16" ht="31.5">
      <c r="A20" s="8">
        <f t="shared" si="2"/>
        <v>13</v>
      </c>
      <c r="B20" s="11" t="s">
        <v>55</v>
      </c>
      <c r="C20" s="8" t="s">
        <v>33</v>
      </c>
      <c r="D20" s="12">
        <v>0.38</v>
      </c>
      <c r="E20" s="12">
        <v>9929.6</v>
      </c>
      <c r="F20" s="9" t="s">
        <v>23</v>
      </c>
      <c r="G20" s="9">
        <v>12</v>
      </c>
      <c r="H20" s="13">
        <f t="shared" si="0"/>
        <v>3773.248</v>
      </c>
      <c r="I20" s="30">
        <f>H20*G20</f>
        <v>45278.976000000002</v>
      </c>
      <c r="J20" s="34">
        <f t="shared" si="3"/>
        <v>0.38</v>
      </c>
      <c r="K20" s="8">
        <v>43840</v>
      </c>
      <c r="L20" s="8"/>
      <c r="M20" s="32"/>
      <c r="O20" s="84">
        <f>J20*1.04*1.092*1.072+0.11</f>
        <v>0.57263060480000005</v>
      </c>
      <c r="P20" s="27"/>
    </row>
    <row r="21" spans="1:16" ht="31.5">
      <c r="A21" s="8">
        <f t="shared" si="2"/>
        <v>14</v>
      </c>
      <c r="B21" s="40" t="s">
        <v>50</v>
      </c>
      <c r="C21" s="8" t="s">
        <v>34</v>
      </c>
      <c r="D21" s="12">
        <v>1.25</v>
      </c>
      <c r="E21" s="12">
        <v>9929.6</v>
      </c>
      <c r="F21" s="15" t="s">
        <v>56</v>
      </c>
      <c r="G21" s="9">
        <v>12</v>
      </c>
      <c r="H21" s="13">
        <f t="shared" si="0"/>
        <v>12412</v>
      </c>
      <c r="I21" s="30">
        <f>H21*G21</f>
        <v>148944</v>
      </c>
      <c r="J21" s="34">
        <f t="shared" si="3"/>
        <v>1.25</v>
      </c>
      <c r="K21" s="8">
        <v>1131</v>
      </c>
      <c r="L21" s="8">
        <f>(9615.94+265.5+42.41)*12</f>
        <v>119086.20000000001</v>
      </c>
      <c r="M21" s="32">
        <f>L21*0.06+L21</f>
        <v>126231.37200000002</v>
      </c>
      <c r="O21" s="67">
        <f t="shared" si="4"/>
        <v>1.5218112000000004</v>
      </c>
    </row>
    <row r="22" spans="1:16" ht="47.25">
      <c r="A22" s="8">
        <f t="shared" si="2"/>
        <v>15</v>
      </c>
      <c r="B22" s="40" t="s">
        <v>62</v>
      </c>
      <c r="C22" s="8" t="s">
        <v>35</v>
      </c>
      <c r="D22" s="12">
        <v>2.2400000000000002</v>
      </c>
      <c r="E22" s="12">
        <v>9929.6</v>
      </c>
      <c r="F22" s="9" t="s">
        <v>36</v>
      </c>
      <c r="G22" s="9">
        <v>12</v>
      </c>
      <c r="H22" s="13">
        <f t="shared" si="0"/>
        <v>22242.304000000004</v>
      </c>
      <c r="I22" s="30">
        <f>H22*G22</f>
        <v>266907.64800000004</v>
      </c>
      <c r="J22" s="34">
        <f t="shared" si="3"/>
        <v>2.2400000000000002</v>
      </c>
      <c r="K22" s="8">
        <v>1200</v>
      </c>
      <c r="L22" s="8">
        <f>(9674.53+265.5+488.82)*12</f>
        <v>125146.20000000001</v>
      </c>
      <c r="M22" s="32">
        <f>L22*0.06+L22</f>
        <v>132654.97200000001</v>
      </c>
      <c r="O22" s="67">
        <f t="shared" si="4"/>
        <v>2.7270856704000006</v>
      </c>
    </row>
    <row r="23" spans="1:16" ht="31.5">
      <c r="A23" s="8">
        <f t="shared" si="2"/>
        <v>16</v>
      </c>
      <c r="B23" s="16" t="s">
        <v>37</v>
      </c>
      <c r="C23" s="17" t="s">
        <v>38</v>
      </c>
      <c r="D23" s="71">
        <v>5918.58</v>
      </c>
      <c r="E23" s="12">
        <v>4</v>
      </c>
      <c r="F23" s="15" t="s">
        <v>56</v>
      </c>
      <c r="G23" s="15">
        <v>12</v>
      </c>
      <c r="H23" s="13">
        <f t="shared" si="0"/>
        <v>23674.32</v>
      </c>
      <c r="I23" s="30">
        <f t="shared" si="1"/>
        <v>284091.83999999997</v>
      </c>
      <c r="J23" s="34">
        <f>I23/12/D5</f>
        <v>2.3842168868836606</v>
      </c>
      <c r="K23" s="8"/>
      <c r="L23" s="8"/>
      <c r="M23" s="32"/>
      <c r="O23" s="67">
        <f>D23*E23/E22</f>
        <v>2.3842168868836611</v>
      </c>
    </row>
    <row r="24" spans="1:16">
      <c r="A24" s="8">
        <f t="shared" si="2"/>
        <v>17</v>
      </c>
      <c r="B24" s="16" t="s">
        <v>39</v>
      </c>
      <c r="C24" s="17" t="s">
        <v>15</v>
      </c>
      <c r="D24" s="12">
        <v>1.74</v>
      </c>
      <c r="E24" s="12">
        <v>9929.6</v>
      </c>
      <c r="F24" s="15" t="s">
        <v>56</v>
      </c>
      <c r="G24" s="15">
        <v>12</v>
      </c>
      <c r="H24" s="13">
        <f t="shared" si="0"/>
        <v>17277.504000000001</v>
      </c>
      <c r="I24" s="30">
        <f t="shared" si="1"/>
        <v>207330.04800000001</v>
      </c>
      <c r="J24" s="34">
        <f t="shared" si="3"/>
        <v>1.74</v>
      </c>
      <c r="K24" s="8"/>
      <c r="L24" s="8"/>
      <c r="M24" s="32"/>
      <c r="O24" s="67">
        <f>J24*1.04*1.092*1.072</f>
        <v>2.1183611904000004</v>
      </c>
    </row>
    <row r="25" spans="1:16">
      <c r="A25" s="8">
        <f t="shared" si="2"/>
        <v>18</v>
      </c>
      <c r="B25" s="16" t="s">
        <v>40</v>
      </c>
      <c r="C25" s="17" t="s">
        <v>41</v>
      </c>
      <c r="D25" s="12">
        <v>0.24000000000000002</v>
      </c>
      <c r="E25" s="12">
        <v>9929.6</v>
      </c>
      <c r="F25" s="15" t="s">
        <v>56</v>
      </c>
      <c r="G25" s="15">
        <v>12</v>
      </c>
      <c r="H25" s="13">
        <f t="shared" si="0"/>
        <v>2383.1040000000003</v>
      </c>
      <c r="I25" s="30">
        <f t="shared" si="1"/>
        <v>28597.248000000003</v>
      </c>
      <c r="J25" s="34">
        <f t="shared" si="3"/>
        <v>0.24000000000000002</v>
      </c>
      <c r="K25" s="8"/>
      <c r="L25" s="8"/>
      <c r="M25" s="32"/>
      <c r="O25" s="67">
        <f t="shared" ref="O25:O26" si="5">J25*1.04*1.092*1.072</f>
        <v>0.29218775040000006</v>
      </c>
    </row>
    <row r="26" spans="1:16" ht="48.75" customHeight="1">
      <c r="A26" s="8">
        <f t="shared" si="2"/>
        <v>19</v>
      </c>
      <c r="B26" s="38" t="s">
        <v>42</v>
      </c>
      <c r="C26" s="14" t="s">
        <v>15</v>
      </c>
      <c r="D26" s="12">
        <v>1.3800000000000001</v>
      </c>
      <c r="E26" s="12">
        <v>9929.6</v>
      </c>
      <c r="F26" s="15" t="s">
        <v>56</v>
      </c>
      <c r="G26" s="15">
        <v>12</v>
      </c>
      <c r="H26" s="13">
        <f t="shared" si="0"/>
        <v>13702.848000000002</v>
      </c>
      <c r="I26" s="30">
        <f t="shared" si="1"/>
        <v>164434.17600000004</v>
      </c>
      <c r="J26" s="34">
        <f t="shared" si="3"/>
        <v>1.3800000000000003</v>
      </c>
      <c r="K26" s="8"/>
      <c r="L26" s="8"/>
      <c r="M26" s="32"/>
      <c r="O26" s="67">
        <f t="shared" si="5"/>
        <v>1.6800795648000006</v>
      </c>
    </row>
    <row r="27" spans="1:16" s="42" customFormat="1">
      <c r="A27" s="79" t="s">
        <v>58</v>
      </c>
      <c r="B27" s="80"/>
      <c r="C27" s="79"/>
      <c r="D27" s="79"/>
      <c r="E27" s="79"/>
      <c r="F27" s="79"/>
      <c r="G27" s="50"/>
      <c r="H27" s="51">
        <f>SUM(H8:H26)</f>
        <v>118700.592</v>
      </c>
      <c r="I27" s="51">
        <f>SUM(I8:I26)</f>
        <v>1424407.1040000001</v>
      </c>
      <c r="J27" s="51">
        <f>SUM(J8:J26)</f>
        <v>11.954216886883662</v>
      </c>
      <c r="K27" s="51">
        <f t="shared" ref="K27:O27" si="6">SUM(K8:K26)</f>
        <v>46171</v>
      </c>
      <c r="L27" s="51">
        <f t="shared" si="6"/>
        <v>244232.40000000002</v>
      </c>
      <c r="M27" s="51">
        <f t="shared" si="6"/>
        <v>258886.34400000004</v>
      </c>
      <c r="N27" s="51">
        <f t="shared" si="6"/>
        <v>0</v>
      </c>
      <c r="O27" s="68">
        <f t="shared" si="6"/>
        <v>14.145203434083665</v>
      </c>
    </row>
    <row r="28" spans="1:16" s="3" customFormat="1">
      <c r="A28" s="73" t="s">
        <v>43</v>
      </c>
      <c r="B28" s="73"/>
      <c r="C28" s="73"/>
      <c r="D28" s="73"/>
      <c r="E28" s="73"/>
      <c r="F28" s="73"/>
      <c r="G28" s="73"/>
      <c r="H28" s="73"/>
      <c r="I28" s="73"/>
      <c r="O28" s="65"/>
    </row>
    <row r="29" spans="1:16" s="3" customFormat="1" ht="56.25" customHeight="1">
      <c r="A29" s="18" t="s">
        <v>4</v>
      </c>
      <c r="B29" s="18" t="s">
        <v>5</v>
      </c>
      <c r="C29" s="18" t="s">
        <v>6</v>
      </c>
      <c r="D29" s="18" t="s">
        <v>7</v>
      </c>
      <c r="E29" s="18" t="s">
        <v>8</v>
      </c>
      <c r="F29" s="43" t="s">
        <v>57</v>
      </c>
      <c r="G29" s="43"/>
      <c r="H29" s="18" t="s">
        <v>10</v>
      </c>
      <c r="I29" s="44" t="s">
        <v>9</v>
      </c>
      <c r="J29" s="20" t="s">
        <v>46</v>
      </c>
      <c r="K29" s="18"/>
      <c r="L29" s="18"/>
      <c r="M29" s="33"/>
      <c r="O29" s="36" t="s">
        <v>46</v>
      </c>
    </row>
    <row r="30" spans="1:16" s="3" customFormat="1" ht="28.15" customHeight="1">
      <c r="A30" s="18">
        <v>1</v>
      </c>
      <c r="B30" s="45" t="s">
        <v>43</v>
      </c>
      <c r="C30" s="46"/>
      <c r="D30" s="20">
        <v>3.88</v>
      </c>
      <c r="E30" s="18">
        <v>9929.6</v>
      </c>
      <c r="F30" s="43" t="s">
        <v>44</v>
      </c>
      <c r="G30" s="43">
        <v>12</v>
      </c>
      <c r="H30" s="20"/>
      <c r="I30" s="20">
        <f>D30*E30*G30</f>
        <v>462322.17599999998</v>
      </c>
      <c r="J30" s="47">
        <f>I30/G30/E30</f>
        <v>3.8799999999999994</v>
      </c>
      <c r="K30" s="20"/>
      <c r="L30" s="20"/>
      <c r="M30" s="47"/>
      <c r="O30" s="65">
        <f>J30*1.04*1.092*1.072+0.5</f>
        <v>5.2237019648</v>
      </c>
    </row>
    <row r="31" spans="1:16" s="3" customFormat="1" ht="36.6" customHeight="1">
      <c r="A31" s="18">
        <v>2</v>
      </c>
      <c r="B31" s="39" t="s">
        <v>11</v>
      </c>
      <c r="C31" s="18" t="s">
        <v>12</v>
      </c>
      <c r="D31" s="71">
        <f>15.97*1.072</f>
        <v>17.11984</v>
      </c>
      <c r="E31" s="20">
        <v>3600</v>
      </c>
      <c r="F31" s="43" t="s">
        <v>44</v>
      </c>
      <c r="G31" s="43">
        <v>1</v>
      </c>
      <c r="H31" s="20">
        <f>D31*E31</f>
        <v>61631.423999999999</v>
      </c>
      <c r="I31" s="48">
        <f>H31*G31</f>
        <v>61631.423999999999</v>
      </c>
      <c r="J31" s="47">
        <f>I31/12/E30</f>
        <v>0.51723654527876251</v>
      </c>
      <c r="K31" s="20"/>
      <c r="L31" s="20"/>
      <c r="M31" s="47"/>
      <c r="O31" s="65">
        <f>D31*E31/E30/12</f>
        <v>0.51723654527876251</v>
      </c>
    </row>
    <row r="32" spans="1:16" s="3" customFormat="1" ht="34.5" customHeight="1">
      <c r="A32" s="18">
        <f>A31+1</f>
        <v>3</v>
      </c>
      <c r="B32" s="39" t="s">
        <v>13</v>
      </c>
      <c r="C32" s="18" t="s">
        <v>12</v>
      </c>
      <c r="D32" s="71">
        <f>11.52*1.072</f>
        <v>12.34944</v>
      </c>
      <c r="E32" s="20">
        <v>3600</v>
      </c>
      <c r="F32" s="43" t="s">
        <v>44</v>
      </c>
      <c r="G32" s="43">
        <v>1</v>
      </c>
      <c r="H32" s="20">
        <f>D32*E32</f>
        <v>44457.983999999997</v>
      </c>
      <c r="I32" s="48">
        <f>H32*G32</f>
        <v>44457.983999999997</v>
      </c>
      <c r="J32" s="47">
        <f>I32/12/E30</f>
        <v>0.37310989365130515</v>
      </c>
      <c r="K32" s="20"/>
      <c r="L32" s="20"/>
      <c r="M32" s="47"/>
      <c r="O32" s="65">
        <f>D32*E32/E30/12</f>
        <v>0.37310989365130515</v>
      </c>
    </row>
    <row r="33" spans="1:16" s="49" customFormat="1">
      <c r="A33" s="81" t="s">
        <v>58</v>
      </c>
      <c r="B33" s="81"/>
      <c r="C33" s="81"/>
      <c r="D33" s="81"/>
      <c r="E33" s="81"/>
      <c r="F33" s="81"/>
      <c r="G33" s="64"/>
      <c r="H33" s="52"/>
      <c r="I33" s="53">
        <f>SUM(I30:I32)</f>
        <v>568411.58400000003</v>
      </c>
      <c r="J33" s="52">
        <f>SUM(J30:J32)</f>
        <v>4.7703464389300674</v>
      </c>
      <c r="K33" s="52">
        <f t="shared" ref="K33:O33" si="7">SUM(K30:K32)</f>
        <v>0</v>
      </c>
      <c r="L33" s="52">
        <f t="shared" si="7"/>
        <v>0</v>
      </c>
      <c r="M33" s="52">
        <f t="shared" si="7"/>
        <v>0</v>
      </c>
      <c r="N33" s="52">
        <f t="shared" si="7"/>
        <v>0</v>
      </c>
      <c r="O33" s="53">
        <f t="shared" si="7"/>
        <v>6.1140484037300675</v>
      </c>
    </row>
    <row r="34" spans="1:16" s="42" customFormat="1">
      <c r="A34" s="79" t="s">
        <v>59</v>
      </c>
      <c r="B34" s="79"/>
      <c r="C34" s="79"/>
      <c r="D34" s="79"/>
      <c r="E34" s="79"/>
      <c r="F34" s="79"/>
      <c r="G34" s="63">
        <f>I34/12/E30</f>
        <v>16.72456332581373</v>
      </c>
      <c r="H34" s="51"/>
      <c r="I34" s="51">
        <f>I27+I33</f>
        <v>1992818.6880000001</v>
      </c>
      <c r="J34" s="54">
        <f>J27+J33</f>
        <v>16.72456332581373</v>
      </c>
      <c r="K34" s="54">
        <f t="shared" ref="K34:N34" si="8">K27+K33</f>
        <v>46171</v>
      </c>
      <c r="L34" s="54">
        <f t="shared" si="8"/>
        <v>244232.40000000002</v>
      </c>
      <c r="M34" s="54">
        <f t="shared" si="8"/>
        <v>258886.34400000004</v>
      </c>
      <c r="N34" s="54">
        <f t="shared" si="8"/>
        <v>0</v>
      </c>
      <c r="O34" s="68">
        <f>O27+O33</f>
        <v>20.259251837813732</v>
      </c>
    </row>
    <row r="35" spans="1:16" s="3" customFormat="1">
      <c r="A35" s="73" t="s">
        <v>60</v>
      </c>
      <c r="B35" s="73"/>
      <c r="C35" s="73"/>
      <c r="D35" s="73"/>
      <c r="E35" s="73"/>
      <c r="F35" s="73"/>
      <c r="G35" s="73"/>
      <c r="H35" s="73"/>
      <c r="I35" s="73"/>
      <c r="O35" s="85"/>
      <c r="P35" s="86"/>
    </row>
    <row r="36" spans="1:16" s="62" customFormat="1" ht="63">
      <c r="A36" s="37">
        <v>1</v>
      </c>
      <c r="B36" s="39" t="s">
        <v>64</v>
      </c>
      <c r="C36" s="19" t="s">
        <v>15</v>
      </c>
      <c r="D36" s="20">
        <v>2.66</v>
      </c>
      <c r="E36" s="19">
        <v>9929.6</v>
      </c>
      <c r="F36" s="15" t="s">
        <v>26</v>
      </c>
      <c r="G36" s="59">
        <v>12</v>
      </c>
      <c r="H36" s="13">
        <f>D36*E36</f>
        <v>26412.736000000001</v>
      </c>
      <c r="I36" s="30">
        <f>H36*G36</f>
        <v>316952.83199999999</v>
      </c>
      <c r="J36" s="60">
        <f>I36/G36/E36</f>
        <v>2.66</v>
      </c>
      <c r="K36" s="18"/>
      <c r="L36" s="18"/>
      <c r="M36" s="61"/>
      <c r="O36" s="65">
        <v>3.02</v>
      </c>
    </row>
    <row r="37" spans="1:16">
      <c r="A37" s="74" t="s">
        <v>63</v>
      </c>
      <c r="B37" s="75"/>
      <c r="C37" s="75"/>
      <c r="D37" s="75"/>
      <c r="E37" s="75"/>
      <c r="F37" s="76"/>
      <c r="G37" s="56">
        <f>G34+D36</f>
        <v>19.38456332581373</v>
      </c>
      <c r="H37" s="57"/>
      <c r="I37" s="58"/>
      <c r="J37" s="55">
        <f>J34+J36</f>
        <v>19.38456332581373</v>
      </c>
      <c r="K37" s="55">
        <f t="shared" ref="K37:O37" si="9">K34+K36</f>
        <v>46171</v>
      </c>
      <c r="L37" s="55">
        <f t="shared" si="9"/>
        <v>244232.40000000002</v>
      </c>
      <c r="M37" s="55">
        <f t="shared" si="9"/>
        <v>258886.34400000004</v>
      </c>
      <c r="N37" s="55">
        <f t="shared" si="9"/>
        <v>0</v>
      </c>
      <c r="O37" s="69">
        <f t="shared" si="9"/>
        <v>23.279251837813732</v>
      </c>
    </row>
    <row r="38" spans="1:16" ht="4.5" customHeight="1">
      <c r="A38" s="41"/>
      <c r="B38" s="41"/>
      <c r="C38" s="41"/>
      <c r="D38" s="41"/>
      <c r="E38" s="41"/>
      <c r="F38" s="41"/>
      <c r="G38" s="41"/>
      <c r="H38" s="41"/>
      <c r="I38" s="41"/>
    </row>
    <row r="39" spans="1:16" ht="22.5" customHeight="1">
      <c r="A39" s="21" t="s">
        <v>45</v>
      </c>
      <c r="B39" s="77" t="s">
        <v>51</v>
      </c>
      <c r="C39" s="77"/>
      <c r="D39" s="77"/>
      <c r="E39" s="77"/>
      <c r="F39" s="77"/>
      <c r="G39" s="77"/>
      <c r="H39" s="77"/>
      <c r="I39" s="77"/>
      <c r="J39" s="83"/>
      <c r="K39" s="83"/>
      <c r="L39" s="83"/>
      <c r="M39" s="83"/>
      <c r="N39" s="83"/>
      <c r="O39" s="83"/>
    </row>
    <row r="40" spans="1:16">
      <c r="A40" s="41"/>
      <c r="B40" s="77"/>
      <c r="C40" s="77"/>
      <c r="D40" s="77"/>
      <c r="E40" s="77"/>
      <c r="F40" s="77"/>
      <c r="G40" s="77"/>
      <c r="H40" s="77"/>
      <c r="I40" s="77"/>
      <c r="J40" s="83"/>
      <c r="K40" s="83"/>
      <c r="L40" s="83"/>
      <c r="M40" s="83"/>
      <c r="N40" s="83"/>
      <c r="O40" s="83"/>
    </row>
    <row r="41" spans="1:16" ht="24" customHeight="1">
      <c r="A41" s="41"/>
      <c r="B41" s="77"/>
      <c r="C41" s="77"/>
      <c r="D41" s="77"/>
      <c r="E41" s="77"/>
      <c r="F41" s="77"/>
      <c r="G41" s="77"/>
      <c r="H41" s="77"/>
      <c r="I41" s="77"/>
      <c r="J41" s="83"/>
      <c r="K41" s="83"/>
      <c r="L41" s="83"/>
      <c r="M41" s="83"/>
      <c r="N41" s="83"/>
      <c r="O41" s="83"/>
    </row>
    <row r="42" spans="1:16">
      <c r="A42" s="41"/>
      <c r="B42" s="41"/>
      <c r="C42" s="41"/>
      <c r="D42" s="41"/>
      <c r="E42" s="41"/>
      <c r="F42" s="22"/>
      <c r="G42" s="22"/>
      <c r="H42" s="41"/>
      <c r="I42" s="41"/>
      <c r="K42" s="41"/>
      <c r="L42" s="41"/>
    </row>
    <row r="43" spans="1:16" s="25" customFormat="1">
      <c r="A43" s="23"/>
      <c r="B43" s="24"/>
      <c r="C43" s="23"/>
      <c r="D43" s="24"/>
      <c r="F43" s="26"/>
      <c r="G43" s="26"/>
      <c r="H43" s="23"/>
      <c r="I43" s="23"/>
      <c r="K43" s="23"/>
      <c r="L43" s="23"/>
      <c r="O43" s="70"/>
    </row>
    <row r="44" spans="1:16" s="25" customFormat="1" ht="37.9" customHeight="1">
      <c r="A44" s="23"/>
      <c r="B44" s="23"/>
      <c r="C44" s="23"/>
      <c r="D44" s="24"/>
      <c r="E44" s="23"/>
      <c r="F44" s="26"/>
      <c r="G44" s="26"/>
      <c r="H44" s="23"/>
      <c r="I44" s="23"/>
      <c r="K44" s="23"/>
      <c r="L44" s="23"/>
      <c r="O44" s="70"/>
    </row>
  </sheetData>
  <mergeCells count="11">
    <mergeCell ref="E2:O2"/>
    <mergeCell ref="B39:O41"/>
    <mergeCell ref="A3:O4"/>
    <mergeCell ref="A35:I35"/>
    <mergeCell ref="A37:F37"/>
    <mergeCell ref="A6:I6"/>
    <mergeCell ref="A27:F27"/>
    <mergeCell ref="A28:I28"/>
    <mergeCell ref="A33:F33"/>
    <mergeCell ref="A34:F34"/>
    <mergeCell ref="O35:P35"/>
  </mergeCells>
  <pageMargins left="0.11811023622047245" right="0.11811023622047245" top="0.11811023622047245" bottom="0.1181102362204724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утв у собств</vt:lpstr>
      <vt:lpstr>'утв у собств'!Область_печати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2024-02-02T13:33:15Z</dcterms:modified>
</cp:coreProperties>
</file>