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Лист1!$A$1:$N$42</definedName>
  </definedNames>
  <calcPr calcId="125725"/>
</workbook>
</file>

<file path=xl/calcChain.xml><?xml version="1.0" encoding="utf-8"?>
<calcChain xmlns="http://schemas.openxmlformats.org/spreadsheetml/2006/main">
  <c r="K37" i="1"/>
  <c r="L37"/>
  <c r="M37"/>
  <c r="K34"/>
  <c r="L34"/>
  <c r="M34"/>
  <c r="K33"/>
  <c r="L33"/>
  <c r="M33"/>
  <c r="N33"/>
  <c r="N31"/>
  <c r="N32"/>
  <c r="N30"/>
  <c r="K27"/>
  <c r="L27"/>
  <c r="M27"/>
  <c r="N27"/>
  <c r="N34" s="1"/>
  <c r="N37" s="1"/>
  <c r="N9"/>
  <c r="N10"/>
  <c r="N11"/>
  <c r="N12"/>
  <c r="N13"/>
  <c r="N14"/>
  <c r="N15"/>
  <c r="N16"/>
  <c r="N17"/>
  <c r="N18"/>
  <c r="N19"/>
  <c r="N20"/>
  <c r="N21"/>
  <c r="N22"/>
  <c r="N23"/>
  <c r="N24"/>
  <c r="N26"/>
  <c r="N8"/>
  <c r="D29" i="2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L21"/>
  <c r="L22"/>
  <c r="M22"/>
  <c r="L20"/>
  <c r="H36"/>
  <c r="I36" s="1"/>
  <c r="I30"/>
  <c r="J30"/>
  <c r="H32"/>
  <c r="I32"/>
  <c r="J32" s="1"/>
  <c r="H31"/>
  <c r="I31"/>
  <c r="J31" s="1"/>
  <c r="J33" s="1"/>
  <c r="M2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3"/>
  <c r="I23" s="1"/>
  <c r="J23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30" i="2"/>
  <c r="I22" i="1"/>
  <c r="J22" s="1"/>
  <c r="I33"/>
  <c r="J10" l="1"/>
  <c r="J27" s="1"/>
  <c r="J34" s="1"/>
  <c r="I27"/>
  <c r="I34" s="1"/>
  <c r="H27"/>
  <c r="J36"/>
  <c r="G34" l="1"/>
  <c r="G37" s="1"/>
  <c r="I37"/>
  <c r="J37"/>
</calcChain>
</file>

<file path=xl/sharedStrings.xml><?xml version="1.0" encoding="utf-8"?>
<sst xmlns="http://schemas.openxmlformats.org/spreadsheetml/2006/main" count="144" uniqueCount="88">
  <si>
    <t>более 5 эт.</t>
  </si>
  <si>
    <t>МКД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</si>
  <si>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</si>
  <si>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</si>
  <si>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</si>
  <si>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</si>
  <si>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</si>
  <si>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</si>
  <si>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</si>
  <si>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</si>
  <si>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Количество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</si>
  <si>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</si>
  <si>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</si>
  <si>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</si>
  <si>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</si>
  <si>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</si>
  <si>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</si>
  <si>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</si>
  <si>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</si>
  <si>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</si>
  <si>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</si>
  <si>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</si>
  <si>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</si>
  <si>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</si>
  <si>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</si>
  <si>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</si>
  <si>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</si>
  <si>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</si>
  <si>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</si>
  <si>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</si>
  <si>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</si>
  <si>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</si>
  <si>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</si>
  <si>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</si>
  <si>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</si>
  <si>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</si>
  <si>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</si>
  <si>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</si>
  <si>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</si>
  <si>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</si>
  <si>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</si>
  <si>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</si>
  <si>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</si>
  <si>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</si>
  <si>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</si>
  <si>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</si>
  <si>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</si>
  <si>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Представитель от Собственников помещений дома</t>
  </si>
  <si>
    <t>Осмотр наружных конструкций кирпичного или каменного дома</t>
  </si>
  <si>
    <t>убрать при печати</t>
  </si>
  <si>
    <t>площадь ОИ</t>
  </si>
  <si>
    <t>Стоимость на 1 кв м об.пл.</t>
  </si>
  <si>
    <t>г. Рязань ул. Новаторов д. 19 корп. 2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</si>
  <si>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</si>
  <si>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</si>
  <si>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</si>
  <si>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</si>
  <si>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</si>
  <si>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</si>
  <si>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</si>
  <si>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</si>
  <si>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</si>
  <si>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</si>
  <si>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</si>
  <si>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</si>
  <si>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Техническое обслуживание внутридомового газового оборудования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</si>
  <si>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</si>
  <si>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</si>
  <si>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</si>
  <si>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</si>
  <si>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</si>
  <si>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</si>
  <si>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</si>
  <si>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</si>
  <si>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</si>
  <si>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</si>
  <si>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</si>
  <si>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</si>
  <si>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</si>
  <si>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19 к 2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</si>
  <si>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</si>
  <si>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</si>
  <si>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</si>
  <si>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</si>
  <si>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</si>
  <si>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</si>
  <si>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01.07.2021</t>
  </si>
  <si>
    <t>Расчет платы за услуги (работы)  по содержанию,управлению и текущему ремонту  общего имущества многоквартирного дома  с 01.02.2022 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</si>
</sst>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6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7" fillId="0" borderId="0" xfId="0" applyFont="1"/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2" borderId="0" xfId="0" applyFont="1" applyFill="1"/>
    <xf numFmtId="0" fontId="9" fillId="0" borderId="0" xfId="0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7" fillId="0" borderId="0" xfId="0" applyFont="1" applyFill="1"/>
    <xf numFmtId="0" fontId="3" fillId="0" borderId="1" xfId="0" applyFont="1" applyBorder="1" applyAlignment="1">
      <alignment horizontal="justify" vertical="center"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wrapText="1"/>
    </xf>
    <xf numFmtId="0" fontId="7" fillId="2" borderId="1" xfId="0" applyFont="1" applyFill="1" applyBorder="1" applyAlignment="1">
      <alignment horizontal="justify" vertical="center" wrapText="1"/>
    </xf>
    <xf numFmtId="4" fontId="9" fillId="2" borderId="0" xfId="0" applyNumberFormat="1" applyFont="1" applyFill="1" applyAlignment="1">
      <alignment horizontal="center" vertic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4" fontId="9" fillId="3" borderId="2" xfId="0" applyNumberFormat="1" applyFont="1" applyFill="1" applyBorder="1" applyAlignment="1">
      <alignment horizontal="right"/>
    </xf>
    <xf numFmtId="4" fontId="9" fillId="3" borderId="2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2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2" fontId="6" fillId="0" borderId="1" xfId="0" applyNumberFormat="1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justify" wrapText="1"/>
    </xf>
    <xf numFmtId="2" fontId="12" fillId="0" borderId="0" xfId="0" applyNumberFormat="1" applyFont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Alignment="1"/>
    <xf numFmtId="2" fontId="12" fillId="2" borderId="0" xfId="0" applyNumberFormat="1" applyFont="1" applyFill="1"/>
    <xf numFmtId="0" fontId="12" fillId="0" borderId="0" xfId="0" applyFont="1" applyAlignment="1"/>
    <xf numFmtId="2" fontId="12" fillId="2" borderId="1" xfId="0" applyNumberFormat="1" applyFont="1" applyFill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9" fillId="3" borderId="4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2" fontId="12" fillId="2" borderId="2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0" borderId="0" xfId="0" applyFont="1" applyBorder="1"/>
    <xf numFmtId="4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tabSelected="1" view="pageBreakPreview" topLeftCell="A16" zoomScale="70" zoomScaleNormal="85" zoomScaleSheetLayoutView="70" workbookViewId="0">
      <selection activeCell="F29" sqref="F29"/>
    </sheetView>
  </sheetViews>
  <sheetFormatPr defaultColWidth="8.85546875" defaultRowHeight="15.75"/>
  <cols>
    <col min="1" max="1" width="11.8554687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6" customWidth="1"/>
    <col min="7" max="7" width="16.7109375" style="26" hidden="1" customWidth="1"/>
    <col min="8" max="10" width="16.7109375" style="30" hidden="1" customWidth="1"/>
    <col min="11" max="12" width="16.7109375" style="1" hidden="1" customWidth="1"/>
    <col min="13" max="13" width="16.7109375" style="30" hidden="1" customWidth="1"/>
    <col min="14" max="14" width="25.28515625" style="30" customWidth="1"/>
    <col min="15" max="15" width="16.7109375" style="30" customWidth="1"/>
    <col min="16" max="18" width="16.7109375" style="1" customWidth="1"/>
    <col min="19" max="16384" width="8.85546875" style="1"/>
  </cols>
  <sheetData>
    <row r="1" spans="1:17">
      <c r="B1" s="1" t="s">
        <v>0</v>
      </c>
      <c r="F1" s="2" t="s">
        <v>1</v>
      </c>
      <c r="G1" s="2"/>
    </row>
    <row r="2" spans="1:17">
      <c r="F2" s="3" t="s">
        <v>2</v>
      </c>
      <c r="G2" s="3"/>
    </row>
    <row r="3" spans="1:17" s="4" customFormat="1" ht="18.75" customHeight="1">
      <c r="A3" s="103" t="s">
        <v>87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17"/>
      <c r="P3" s="118"/>
      <c r="Q3" s="118"/>
    </row>
    <row r="4" spans="1:17" s="4" customFormat="1" ht="21" customHeight="1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17"/>
      <c r="P4" s="118"/>
      <c r="Q4" s="118"/>
    </row>
    <row r="5" spans="1:17" ht="24.75" customHeight="1">
      <c r="A5" s="5"/>
      <c r="B5" s="5" t="s">
        <v>52</v>
      </c>
      <c r="C5" s="5" t="s">
        <v>3</v>
      </c>
      <c r="D5" s="6">
        <v>13145.3</v>
      </c>
      <c r="E5" s="6">
        <v>13145.3</v>
      </c>
      <c r="F5" s="7"/>
      <c r="G5" s="7"/>
      <c r="H5" s="32"/>
      <c r="I5" s="32"/>
      <c r="K5" s="5"/>
      <c r="L5" s="5"/>
      <c r="O5" s="33"/>
      <c r="P5" s="119"/>
      <c r="Q5" s="119"/>
    </row>
    <row r="6" spans="1:17" ht="20.25" customHeight="1">
      <c r="A6" s="104" t="s">
        <v>4</v>
      </c>
      <c r="B6" s="104"/>
      <c r="C6" s="104"/>
      <c r="D6" s="104"/>
      <c r="E6" s="104"/>
      <c r="F6" s="104"/>
      <c r="G6" s="104"/>
      <c r="H6" s="104"/>
      <c r="I6" s="104"/>
      <c r="K6" s="122" t="s">
        <v>49</v>
      </c>
      <c r="L6" s="122"/>
      <c r="M6" s="122"/>
      <c r="O6" s="33"/>
      <c r="P6" s="119"/>
      <c r="Q6" s="119"/>
    </row>
    <row r="7" spans="1:17" ht="53.45" customHeight="1">
      <c r="A7" s="8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9" t="s">
        <v>60</v>
      </c>
      <c r="G7" s="9" t="s">
        <v>10</v>
      </c>
      <c r="H7" s="12" t="s">
        <v>12</v>
      </c>
      <c r="I7" s="12" t="s">
        <v>11</v>
      </c>
      <c r="J7" s="12" t="s">
        <v>51</v>
      </c>
      <c r="K7" s="8" t="s">
        <v>50</v>
      </c>
      <c r="L7" s="8"/>
      <c r="M7" s="132"/>
      <c r="N7" s="12" t="s">
        <v>51</v>
      </c>
      <c r="O7" s="120"/>
      <c r="P7" s="121"/>
      <c r="Q7" s="121"/>
    </row>
    <row r="8" spans="1:17" ht="63">
      <c r="A8" s="8">
        <v>1</v>
      </c>
      <c r="B8" s="10" t="s">
        <v>16</v>
      </c>
      <c r="C8" s="8" t="s">
        <v>17</v>
      </c>
      <c r="D8" s="11">
        <v>0.33</v>
      </c>
      <c r="E8" s="11">
        <v>13145.3</v>
      </c>
      <c r="F8" s="9" t="s">
        <v>18</v>
      </c>
      <c r="G8" s="9">
        <v>12</v>
      </c>
      <c r="H8" s="12">
        <f t="shared" ref="H8:H26" si="0">D8*E8</f>
        <v>4337.9489999999996</v>
      </c>
      <c r="I8" s="12">
        <f t="shared" ref="I8:I26" si="1">H8*G8</f>
        <v>52055.387999999992</v>
      </c>
      <c r="J8" s="37">
        <f>I8/G8/E8</f>
        <v>0.33</v>
      </c>
      <c r="K8" s="8"/>
      <c r="L8" s="8"/>
      <c r="M8" s="37"/>
      <c r="N8" s="98">
        <f>J8*1.04</f>
        <v>0.34320000000000001</v>
      </c>
      <c r="O8" s="33"/>
      <c r="P8" s="119"/>
      <c r="Q8" s="119"/>
    </row>
    <row r="9" spans="1:17" ht="63">
      <c r="A9" s="8">
        <f t="shared" ref="A9:A26" si="2">A8+1</f>
        <v>2</v>
      </c>
      <c r="B9" s="10" t="s">
        <v>54</v>
      </c>
      <c r="C9" s="8" t="s">
        <v>17</v>
      </c>
      <c r="D9" s="11">
        <v>0.08</v>
      </c>
      <c r="E9" s="11">
        <v>13145.3</v>
      </c>
      <c r="F9" s="9" t="s">
        <v>18</v>
      </c>
      <c r="G9" s="9">
        <v>12</v>
      </c>
      <c r="H9" s="12">
        <f t="shared" si="0"/>
        <v>1051.624</v>
      </c>
      <c r="I9" s="12">
        <f t="shared" si="1"/>
        <v>12619.488000000001</v>
      </c>
      <c r="J9" s="37">
        <f t="shared" ref="J9:J26" si="3">I9/G9/E9</f>
        <v>0.08</v>
      </c>
      <c r="K9" s="8"/>
      <c r="L9" s="8"/>
      <c r="M9" s="37"/>
      <c r="N9" s="98">
        <f t="shared" ref="N9:N26" si="4">J9*1.04</f>
        <v>8.320000000000001E-2</v>
      </c>
    </row>
    <row r="10" spans="1:17" ht="63">
      <c r="A10" s="8">
        <f t="shared" si="2"/>
        <v>3</v>
      </c>
      <c r="B10" s="10" t="s">
        <v>20</v>
      </c>
      <c r="C10" s="8" t="s">
        <v>19</v>
      </c>
      <c r="D10" s="11">
        <v>0.16</v>
      </c>
      <c r="E10" s="11">
        <v>13145.3</v>
      </c>
      <c r="F10" s="9" t="s">
        <v>18</v>
      </c>
      <c r="G10" s="9">
        <v>12</v>
      </c>
      <c r="H10" s="12">
        <f t="shared" si="0"/>
        <v>2103.248</v>
      </c>
      <c r="I10" s="12">
        <f t="shared" si="1"/>
        <v>25238.976000000002</v>
      </c>
      <c r="J10" s="37">
        <f t="shared" si="3"/>
        <v>0.16</v>
      </c>
      <c r="K10" s="8"/>
      <c r="L10" s="8"/>
      <c r="M10" s="37"/>
      <c r="N10" s="98">
        <f t="shared" si="4"/>
        <v>0.16640000000000002</v>
      </c>
    </row>
    <row r="11" spans="1:17" ht="30" customHeight="1">
      <c r="A11" s="8">
        <f t="shared" si="2"/>
        <v>4</v>
      </c>
      <c r="B11" s="10" t="s">
        <v>21</v>
      </c>
      <c r="C11" s="8" t="s">
        <v>22</v>
      </c>
      <c r="D11" s="11">
        <v>7.0000000000000007E-2</v>
      </c>
      <c r="E11" s="11">
        <v>13145.3</v>
      </c>
      <c r="F11" s="9" t="s">
        <v>18</v>
      </c>
      <c r="G11" s="9">
        <v>12</v>
      </c>
      <c r="H11" s="12">
        <f t="shared" si="0"/>
        <v>920.17100000000005</v>
      </c>
      <c r="I11" s="12">
        <f t="shared" si="1"/>
        <v>11042.052</v>
      </c>
      <c r="J11" s="37">
        <f t="shared" si="3"/>
        <v>6.9999999999999993E-2</v>
      </c>
      <c r="K11" s="8"/>
      <c r="L11" s="8"/>
      <c r="M11" s="37"/>
      <c r="N11" s="98">
        <f t="shared" si="4"/>
        <v>7.279999999999999E-2</v>
      </c>
    </row>
    <row r="12" spans="1:17" ht="78.75">
      <c r="A12" s="8">
        <f t="shared" si="2"/>
        <v>5</v>
      </c>
      <c r="B12" s="10" t="s">
        <v>23</v>
      </c>
      <c r="C12" s="8" t="s">
        <v>24</v>
      </c>
      <c r="D12" s="11">
        <v>0.04</v>
      </c>
      <c r="E12" s="11">
        <v>13145.3</v>
      </c>
      <c r="F12" s="9" t="s">
        <v>18</v>
      </c>
      <c r="G12" s="9">
        <v>12</v>
      </c>
      <c r="H12" s="12">
        <f t="shared" si="0"/>
        <v>525.81200000000001</v>
      </c>
      <c r="I12" s="12">
        <f t="shared" si="1"/>
        <v>6309.7440000000006</v>
      </c>
      <c r="J12" s="37">
        <f t="shared" si="3"/>
        <v>0.04</v>
      </c>
      <c r="K12" s="8"/>
      <c r="L12" s="8"/>
      <c r="M12" s="37"/>
      <c r="N12" s="98">
        <f t="shared" si="4"/>
        <v>4.1600000000000005E-2</v>
      </c>
    </row>
    <row r="13" spans="1:17" ht="63">
      <c r="A13" s="123">
        <f t="shared" si="2"/>
        <v>6</v>
      </c>
      <c r="B13" s="124" t="s">
        <v>26</v>
      </c>
      <c r="C13" s="123" t="s">
        <v>27</v>
      </c>
      <c r="D13" s="125">
        <v>0.2</v>
      </c>
      <c r="E13" s="125">
        <v>13145.3</v>
      </c>
      <c r="F13" s="126" t="s">
        <v>18</v>
      </c>
      <c r="G13" s="126">
        <v>12</v>
      </c>
      <c r="H13" s="127">
        <f t="shared" si="0"/>
        <v>2629.06</v>
      </c>
      <c r="I13" s="128">
        <f t="shared" si="1"/>
        <v>31548.720000000001</v>
      </c>
      <c r="J13" s="129">
        <f t="shared" si="3"/>
        <v>0.2</v>
      </c>
      <c r="K13" s="123"/>
      <c r="L13" s="123"/>
      <c r="M13" s="130"/>
      <c r="N13" s="131">
        <f t="shared" si="4"/>
        <v>0.20800000000000002</v>
      </c>
    </row>
    <row r="14" spans="1:17" ht="63">
      <c r="A14" s="8">
        <f t="shared" si="2"/>
        <v>7</v>
      </c>
      <c r="B14" s="10" t="s">
        <v>55</v>
      </c>
      <c r="C14" s="8" t="s">
        <v>29</v>
      </c>
      <c r="D14" s="11">
        <v>0.18000000000000002</v>
      </c>
      <c r="E14" s="11">
        <v>13145.3</v>
      </c>
      <c r="F14" s="9" t="s">
        <v>18</v>
      </c>
      <c r="G14" s="9">
        <v>12</v>
      </c>
      <c r="H14" s="12">
        <f t="shared" si="0"/>
        <v>2366.154</v>
      </c>
      <c r="I14" s="36">
        <f t="shared" si="1"/>
        <v>28393.847999999998</v>
      </c>
      <c r="J14" s="37">
        <f t="shared" si="3"/>
        <v>0.18000000000000002</v>
      </c>
      <c r="K14" s="8"/>
      <c r="L14" s="8"/>
      <c r="M14" s="96"/>
      <c r="N14" s="98">
        <f t="shared" si="4"/>
        <v>0.18720000000000003</v>
      </c>
    </row>
    <row r="15" spans="1:17" ht="63">
      <c r="A15" s="8">
        <f t="shared" si="2"/>
        <v>8</v>
      </c>
      <c r="B15" s="27" t="s">
        <v>48</v>
      </c>
      <c r="C15" s="8" t="s">
        <v>29</v>
      </c>
      <c r="D15" s="11">
        <v>0.19</v>
      </c>
      <c r="E15" s="11">
        <v>13145.3</v>
      </c>
      <c r="F15" s="9" t="s">
        <v>18</v>
      </c>
      <c r="G15" s="9">
        <v>12</v>
      </c>
      <c r="H15" s="12">
        <f t="shared" si="0"/>
        <v>2497.607</v>
      </c>
      <c r="I15" s="36">
        <f t="shared" si="1"/>
        <v>29971.284</v>
      </c>
      <c r="J15" s="37">
        <f t="shared" si="3"/>
        <v>0.19</v>
      </c>
      <c r="K15" s="8"/>
      <c r="L15" s="8"/>
      <c r="M15" s="96"/>
      <c r="N15" s="98">
        <f t="shared" si="4"/>
        <v>0.1976</v>
      </c>
    </row>
    <row r="16" spans="1:17" ht="33" customHeight="1">
      <c r="A16" s="8">
        <f t="shared" si="2"/>
        <v>9</v>
      </c>
      <c r="B16" s="10" t="s">
        <v>56</v>
      </c>
      <c r="C16" s="8" t="s">
        <v>17</v>
      </c>
      <c r="D16" s="11">
        <v>0.52</v>
      </c>
      <c r="E16" s="11">
        <v>13145.3</v>
      </c>
      <c r="F16" s="13" t="s">
        <v>59</v>
      </c>
      <c r="G16" s="9">
        <v>12</v>
      </c>
      <c r="H16" s="12">
        <f t="shared" si="0"/>
        <v>6835.5559999999996</v>
      </c>
      <c r="I16" s="36">
        <f t="shared" si="1"/>
        <v>82026.671999999991</v>
      </c>
      <c r="J16" s="37">
        <f t="shared" si="3"/>
        <v>0.52</v>
      </c>
      <c r="K16" s="8"/>
      <c r="L16" s="8"/>
      <c r="M16" s="96"/>
      <c r="N16" s="98">
        <f t="shared" si="4"/>
        <v>0.54080000000000006</v>
      </c>
    </row>
    <row r="17" spans="1:15" ht="33" customHeight="1">
      <c r="A17" s="8">
        <f t="shared" si="2"/>
        <v>10</v>
      </c>
      <c r="B17" s="10" t="s">
        <v>30</v>
      </c>
      <c r="C17" s="8" t="s">
        <v>17</v>
      </c>
      <c r="D17" s="11">
        <v>0.44</v>
      </c>
      <c r="E17" s="11">
        <v>13145.3</v>
      </c>
      <c r="F17" s="13" t="s">
        <v>59</v>
      </c>
      <c r="G17" s="9">
        <v>12</v>
      </c>
      <c r="H17" s="12">
        <f t="shared" si="0"/>
        <v>5783.9319999999998</v>
      </c>
      <c r="I17" s="36">
        <f t="shared" si="1"/>
        <v>69407.183999999994</v>
      </c>
      <c r="J17" s="37">
        <f t="shared" si="3"/>
        <v>0.44</v>
      </c>
      <c r="K17" s="8"/>
      <c r="L17" s="8"/>
      <c r="M17" s="96"/>
      <c r="N17" s="98">
        <f t="shared" si="4"/>
        <v>0.45760000000000001</v>
      </c>
    </row>
    <row r="18" spans="1:15" ht="41.25" customHeight="1">
      <c r="A18" s="8">
        <f t="shared" si="2"/>
        <v>11</v>
      </c>
      <c r="B18" s="10" t="s">
        <v>31</v>
      </c>
      <c r="C18" s="8" t="s">
        <v>29</v>
      </c>
      <c r="D18" s="11">
        <v>0.05</v>
      </c>
      <c r="E18" s="11">
        <v>13145.3</v>
      </c>
      <c r="F18" s="9" t="s">
        <v>32</v>
      </c>
      <c r="G18" s="9">
        <v>12</v>
      </c>
      <c r="H18" s="12">
        <f t="shared" si="0"/>
        <v>657.26499999999999</v>
      </c>
      <c r="I18" s="36">
        <f t="shared" si="1"/>
        <v>7887.18</v>
      </c>
      <c r="J18" s="37">
        <f t="shared" si="3"/>
        <v>0.05</v>
      </c>
      <c r="K18" s="8"/>
      <c r="L18" s="8"/>
      <c r="M18" s="96"/>
      <c r="N18" s="98">
        <f t="shared" si="4"/>
        <v>5.2000000000000005E-2</v>
      </c>
    </row>
    <row r="19" spans="1:15" ht="98.25" customHeight="1">
      <c r="A19" s="8">
        <f t="shared" si="2"/>
        <v>12</v>
      </c>
      <c r="B19" s="10" t="s">
        <v>33</v>
      </c>
      <c r="C19" s="8" t="s">
        <v>29</v>
      </c>
      <c r="D19" s="11">
        <v>0.08</v>
      </c>
      <c r="E19" s="11">
        <v>13145.3</v>
      </c>
      <c r="F19" s="9" t="s">
        <v>64</v>
      </c>
      <c r="G19" s="9">
        <v>12</v>
      </c>
      <c r="H19" s="12">
        <f t="shared" si="0"/>
        <v>1051.624</v>
      </c>
      <c r="I19" s="36">
        <f t="shared" si="1"/>
        <v>12619.488000000001</v>
      </c>
      <c r="J19" s="37">
        <f t="shared" si="3"/>
        <v>0.08</v>
      </c>
      <c r="K19" s="8"/>
      <c r="L19" s="8"/>
      <c r="M19" s="96"/>
      <c r="N19" s="98">
        <f t="shared" si="4"/>
        <v>8.320000000000001E-2</v>
      </c>
    </row>
    <row r="20" spans="1:15" ht="33">
      <c r="A20" s="8">
        <f t="shared" si="2"/>
        <v>13</v>
      </c>
      <c r="B20" s="28" t="s">
        <v>65</v>
      </c>
      <c r="C20" s="8" t="s">
        <v>34</v>
      </c>
      <c r="D20" s="11">
        <v>0.49</v>
      </c>
      <c r="E20" s="11">
        <v>13145.3</v>
      </c>
      <c r="F20" s="9" t="s">
        <v>25</v>
      </c>
      <c r="G20" s="9">
        <v>12</v>
      </c>
      <c r="H20" s="12">
        <f t="shared" si="0"/>
        <v>6441.1969999999992</v>
      </c>
      <c r="I20" s="36">
        <f t="shared" si="1"/>
        <v>77294.363999999987</v>
      </c>
      <c r="J20" s="37">
        <f t="shared" si="3"/>
        <v>0.49</v>
      </c>
      <c r="K20" s="8">
        <v>73960</v>
      </c>
      <c r="L20" s="8">
        <f>K20/12/E20</f>
        <v>0.46886212816241041</v>
      </c>
      <c r="M20" s="96"/>
      <c r="N20" s="98">
        <f t="shared" si="4"/>
        <v>0.50960000000000005</v>
      </c>
    </row>
    <row r="21" spans="1:15" ht="31.5">
      <c r="A21" s="8">
        <f t="shared" si="2"/>
        <v>14</v>
      </c>
      <c r="B21" s="27" t="s">
        <v>57</v>
      </c>
      <c r="C21" s="8" t="s">
        <v>35</v>
      </c>
      <c r="D21" s="11">
        <v>1.43</v>
      </c>
      <c r="E21" s="11">
        <v>13145.3</v>
      </c>
      <c r="F21" s="13" t="s">
        <v>59</v>
      </c>
      <c r="G21" s="9">
        <v>12</v>
      </c>
      <c r="H21" s="12">
        <f t="shared" si="0"/>
        <v>18797.778999999999</v>
      </c>
      <c r="I21" s="36">
        <f t="shared" si="1"/>
        <v>225573.348</v>
      </c>
      <c r="J21" s="37">
        <f t="shared" si="3"/>
        <v>1.43</v>
      </c>
      <c r="K21" s="8">
        <v>1550</v>
      </c>
      <c r="L21" s="8">
        <f>(14273.83+1600+41.42)*12</f>
        <v>190983</v>
      </c>
      <c r="M21" s="96">
        <f>L21*0.06+L21</f>
        <v>202441.98</v>
      </c>
      <c r="N21" s="98">
        <f t="shared" si="4"/>
        <v>1.4872000000000001</v>
      </c>
    </row>
    <row r="22" spans="1:15" ht="47.25">
      <c r="A22" s="8">
        <f t="shared" si="2"/>
        <v>15</v>
      </c>
      <c r="B22" s="94" t="s">
        <v>84</v>
      </c>
      <c r="C22" s="8" t="s">
        <v>36</v>
      </c>
      <c r="D22" s="11">
        <v>2.74</v>
      </c>
      <c r="E22" s="11">
        <v>13145.3</v>
      </c>
      <c r="F22" s="9" t="s">
        <v>37</v>
      </c>
      <c r="G22" s="9">
        <v>12</v>
      </c>
      <c r="H22" s="12">
        <f t="shared" si="0"/>
        <v>36018.122000000003</v>
      </c>
      <c r="I22" s="36">
        <f t="shared" si="1"/>
        <v>432217.46400000004</v>
      </c>
      <c r="J22" s="37">
        <f t="shared" si="3"/>
        <v>2.74</v>
      </c>
      <c r="K22" s="8">
        <v>3270</v>
      </c>
      <c r="L22" s="8">
        <f>(17698.09+1500+488.82)*12</f>
        <v>236242.91999999998</v>
      </c>
      <c r="M22" s="96">
        <f>L22*0.06+L22</f>
        <v>250417.49519999998</v>
      </c>
      <c r="N22" s="98">
        <f t="shared" si="4"/>
        <v>2.8496000000000001</v>
      </c>
    </row>
    <row r="23" spans="1:15" ht="31.5">
      <c r="A23" s="8">
        <f t="shared" si="2"/>
        <v>16</v>
      </c>
      <c r="B23" s="14" t="s">
        <v>38</v>
      </c>
      <c r="C23" s="15" t="s">
        <v>39</v>
      </c>
      <c r="D23" s="11">
        <v>6095.96</v>
      </c>
      <c r="E23" s="11">
        <v>6</v>
      </c>
      <c r="F23" s="13" t="s">
        <v>59</v>
      </c>
      <c r="G23" s="9">
        <v>12</v>
      </c>
      <c r="H23" s="12">
        <f t="shared" si="0"/>
        <v>36575.760000000002</v>
      </c>
      <c r="I23" s="36">
        <f t="shared" si="1"/>
        <v>438909.12</v>
      </c>
      <c r="J23" s="37">
        <f>I23/G23/D5</f>
        <v>2.7824210934706706</v>
      </c>
      <c r="K23" s="8"/>
      <c r="L23" s="8"/>
      <c r="M23" s="96"/>
      <c r="N23" s="98">
        <f t="shared" si="4"/>
        <v>2.8937179372094977</v>
      </c>
    </row>
    <row r="24" spans="1:15">
      <c r="A24" s="8">
        <f t="shared" si="2"/>
        <v>17</v>
      </c>
      <c r="B24" s="14" t="s">
        <v>40</v>
      </c>
      <c r="C24" s="15" t="s">
        <v>17</v>
      </c>
      <c r="D24" s="11">
        <v>1.74</v>
      </c>
      <c r="E24" s="11">
        <v>13145.3</v>
      </c>
      <c r="F24" s="13" t="s">
        <v>59</v>
      </c>
      <c r="G24" s="9">
        <v>12</v>
      </c>
      <c r="H24" s="12">
        <f t="shared" si="0"/>
        <v>22872.822</v>
      </c>
      <c r="I24" s="36">
        <f t="shared" si="1"/>
        <v>274473.864</v>
      </c>
      <c r="J24" s="37">
        <f t="shared" si="3"/>
        <v>1.7400000000000002</v>
      </c>
      <c r="K24" s="8"/>
      <c r="L24" s="8"/>
      <c r="M24" s="96"/>
      <c r="N24" s="98">
        <f t="shared" si="4"/>
        <v>1.8096000000000003</v>
      </c>
    </row>
    <row r="25" spans="1:15">
      <c r="A25" s="8">
        <f t="shared" si="2"/>
        <v>18</v>
      </c>
      <c r="B25" s="14" t="s">
        <v>41</v>
      </c>
      <c r="C25" s="15" t="s">
        <v>42</v>
      </c>
      <c r="D25" s="11">
        <v>0.24000000000000002</v>
      </c>
      <c r="E25" s="11">
        <v>13145.3</v>
      </c>
      <c r="F25" s="13" t="s">
        <v>59</v>
      </c>
      <c r="G25" s="9">
        <v>12</v>
      </c>
      <c r="H25" s="12">
        <f t="shared" si="0"/>
        <v>3154.8720000000003</v>
      </c>
      <c r="I25" s="36">
        <f t="shared" si="1"/>
        <v>37858.464000000007</v>
      </c>
      <c r="J25" s="37">
        <f t="shared" si="3"/>
        <v>0.24000000000000007</v>
      </c>
      <c r="K25" s="8"/>
      <c r="L25" s="8"/>
      <c r="M25" s="96"/>
      <c r="N25" s="98">
        <v>0.254</v>
      </c>
    </row>
    <row r="26" spans="1:15" ht="48.75" customHeight="1">
      <c r="A26" s="8">
        <f t="shared" si="2"/>
        <v>19</v>
      </c>
      <c r="B26" s="40" t="s">
        <v>43</v>
      </c>
      <c r="C26" s="59" t="s">
        <v>17</v>
      </c>
      <c r="D26" s="60">
        <v>1.3800000000000001</v>
      </c>
      <c r="E26" s="60">
        <v>13145.3</v>
      </c>
      <c r="F26" s="61" t="s">
        <v>59</v>
      </c>
      <c r="G26" s="62">
        <v>12</v>
      </c>
      <c r="H26" s="63">
        <f t="shared" si="0"/>
        <v>18140.513999999999</v>
      </c>
      <c r="I26" s="64">
        <f t="shared" si="1"/>
        <v>217686.16800000001</v>
      </c>
      <c r="J26" s="65">
        <f t="shared" si="3"/>
        <v>1.3800000000000001</v>
      </c>
      <c r="K26" s="8"/>
      <c r="L26" s="8"/>
      <c r="M26" s="96"/>
      <c r="N26" s="98">
        <f t="shared" si="4"/>
        <v>1.4352000000000003</v>
      </c>
    </row>
    <row r="27" spans="1:15" s="43" customFormat="1">
      <c r="A27" s="105" t="s">
        <v>61</v>
      </c>
      <c r="B27" s="105"/>
      <c r="C27" s="105"/>
      <c r="D27" s="105"/>
      <c r="E27" s="105"/>
      <c r="F27" s="105"/>
      <c r="G27" s="66"/>
      <c r="H27" s="52">
        <f>SUM(H8:H26)</f>
        <v>172761.06800000003</v>
      </c>
      <c r="I27" s="52">
        <f>SUM(I8:I26)</f>
        <v>2073132.8160000003</v>
      </c>
      <c r="J27" s="52">
        <f>SUM(J8:J26)</f>
        <v>13.142421093470672</v>
      </c>
      <c r="K27" s="52">
        <f t="shared" ref="K27:N27" si="5">SUM(K8:K26)</f>
        <v>78780</v>
      </c>
      <c r="L27" s="52">
        <f t="shared" si="5"/>
        <v>427226.38886212814</v>
      </c>
      <c r="M27" s="52">
        <f t="shared" si="5"/>
        <v>452859.47519999999</v>
      </c>
      <c r="N27" s="52">
        <f t="shared" si="5"/>
        <v>13.672517937209498</v>
      </c>
      <c r="O27" s="42"/>
    </row>
    <row r="28" spans="1:15" s="4" customFormat="1">
      <c r="A28" s="102" t="s">
        <v>44</v>
      </c>
      <c r="B28" s="102"/>
      <c r="C28" s="102"/>
      <c r="D28" s="102"/>
      <c r="E28" s="102"/>
      <c r="F28" s="102"/>
      <c r="G28" s="102"/>
      <c r="H28" s="102"/>
      <c r="I28" s="102"/>
      <c r="J28" s="31"/>
      <c r="K28" s="31"/>
      <c r="L28" s="31"/>
      <c r="M28" s="31"/>
      <c r="N28" s="99"/>
      <c r="O28" s="31"/>
    </row>
    <row r="29" spans="1:15" s="4" customFormat="1" ht="56.25" customHeight="1">
      <c r="A29" s="16" t="s">
        <v>5</v>
      </c>
      <c r="B29" s="16" t="s">
        <v>6</v>
      </c>
      <c r="C29" s="16" t="s">
        <v>7</v>
      </c>
      <c r="D29" s="16" t="s">
        <v>8</v>
      </c>
      <c r="E29" s="16" t="s">
        <v>9</v>
      </c>
      <c r="F29" s="44" t="s">
        <v>60</v>
      </c>
      <c r="G29" s="44" t="s">
        <v>10</v>
      </c>
      <c r="H29" s="45" t="s">
        <v>12</v>
      </c>
      <c r="I29" s="46" t="s">
        <v>11</v>
      </c>
      <c r="J29" s="45" t="s">
        <v>51</v>
      </c>
      <c r="K29" s="16"/>
      <c r="L29" s="16"/>
      <c r="M29" s="97"/>
      <c r="N29" s="12" t="s">
        <v>51</v>
      </c>
      <c r="O29" s="31"/>
    </row>
    <row r="30" spans="1:15" s="4" customFormat="1" ht="28.15" customHeight="1">
      <c r="A30" s="16">
        <v>1</v>
      </c>
      <c r="B30" s="47" t="s">
        <v>44</v>
      </c>
      <c r="C30" s="48"/>
      <c r="D30" s="18">
        <v>2.76</v>
      </c>
      <c r="E30" s="16">
        <v>13145.3</v>
      </c>
      <c r="F30" s="44" t="s">
        <v>45</v>
      </c>
      <c r="G30" s="44">
        <v>12</v>
      </c>
      <c r="H30" s="45"/>
      <c r="I30" s="45">
        <f>D30*E30*G30</f>
        <v>435372.33600000001</v>
      </c>
      <c r="J30" s="38">
        <f>I30/G30/E30</f>
        <v>2.7600000000000002</v>
      </c>
      <c r="K30" s="16"/>
      <c r="L30" s="16"/>
      <c r="M30" s="97"/>
      <c r="N30" s="99">
        <f>J30*1.04</f>
        <v>2.8704000000000005</v>
      </c>
      <c r="O30" s="31"/>
    </row>
    <row r="31" spans="1:15" s="4" customFormat="1" ht="36.6" customHeight="1">
      <c r="A31" s="16">
        <v>2</v>
      </c>
      <c r="B31" s="41" t="s">
        <v>13</v>
      </c>
      <c r="C31" s="16" t="s">
        <v>14</v>
      </c>
      <c r="D31" s="18">
        <v>14.06</v>
      </c>
      <c r="E31" s="18">
        <v>4800</v>
      </c>
      <c r="F31" s="44" t="s">
        <v>45</v>
      </c>
      <c r="G31" s="44">
        <v>1</v>
      </c>
      <c r="H31" s="45">
        <f>D31*E31</f>
        <v>67488</v>
      </c>
      <c r="I31" s="46">
        <f>H31*G31</f>
        <v>67488</v>
      </c>
      <c r="J31" s="38">
        <f>I31/12/E30</f>
        <v>0.42783352224749532</v>
      </c>
      <c r="K31" s="16"/>
      <c r="L31" s="16"/>
      <c r="M31" s="97"/>
      <c r="N31" s="99">
        <f t="shared" ref="N31:N32" si="6">J31*1.04</f>
        <v>0.44494686313739518</v>
      </c>
      <c r="O31" s="31"/>
    </row>
    <row r="32" spans="1:15" s="4" customFormat="1" ht="34.5" customHeight="1">
      <c r="A32" s="16">
        <v>3</v>
      </c>
      <c r="B32" s="41" t="s">
        <v>15</v>
      </c>
      <c r="C32" s="16" t="s">
        <v>14</v>
      </c>
      <c r="D32" s="18">
        <v>10.14</v>
      </c>
      <c r="E32" s="18">
        <v>4800</v>
      </c>
      <c r="F32" s="44" t="s">
        <v>45</v>
      </c>
      <c r="G32" s="44">
        <v>1</v>
      </c>
      <c r="H32" s="45">
        <f>D32*E32</f>
        <v>48672</v>
      </c>
      <c r="I32" s="46">
        <f>H32*G32</f>
        <v>48672</v>
      </c>
      <c r="J32" s="38">
        <f>I32/12/E30</f>
        <v>0.3085513453477669</v>
      </c>
      <c r="K32" s="16"/>
      <c r="L32" s="16"/>
      <c r="M32" s="97"/>
      <c r="N32" s="99">
        <f t="shared" si="6"/>
        <v>0.32089339916167758</v>
      </c>
      <c r="O32" s="31"/>
    </row>
    <row r="33" spans="1:18" s="50" customFormat="1">
      <c r="A33" s="106" t="s">
        <v>61</v>
      </c>
      <c r="B33" s="106"/>
      <c r="C33" s="106"/>
      <c r="D33" s="106"/>
      <c r="E33" s="106"/>
      <c r="F33" s="106"/>
      <c r="G33" s="54"/>
      <c r="H33" s="55"/>
      <c r="I33" s="55">
        <f>SUM(I30:I32)</f>
        <v>551532.33600000001</v>
      </c>
      <c r="J33" s="55">
        <f>SUM(J30:J32)</f>
        <v>3.4963848675952622</v>
      </c>
      <c r="K33" s="55">
        <f t="shared" ref="K33:N33" si="7">SUM(K30:K32)</f>
        <v>0</v>
      </c>
      <c r="L33" s="55">
        <f t="shared" si="7"/>
        <v>0</v>
      </c>
      <c r="M33" s="55">
        <f t="shared" si="7"/>
        <v>0</v>
      </c>
      <c r="N33" s="55">
        <f t="shared" si="7"/>
        <v>3.636240262299073</v>
      </c>
      <c r="O33" s="49"/>
    </row>
    <row r="34" spans="1:18" s="43" customFormat="1">
      <c r="A34" s="107" t="s">
        <v>63</v>
      </c>
      <c r="B34" s="107"/>
      <c r="C34" s="107"/>
      <c r="D34" s="107"/>
      <c r="E34" s="107"/>
      <c r="F34" s="107"/>
      <c r="G34" s="51">
        <f>I34/12/E30</f>
        <v>16.638805961065934</v>
      </c>
      <c r="H34" s="53"/>
      <c r="I34" s="53">
        <f>I33+I27</f>
        <v>2624665.1520000002</v>
      </c>
      <c r="J34" s="53">
        <f>J27+J33</f>
        <v>16.638805961065934</v>
      </c>
      <c r="K34" s="53">
        <f t="shared" ref="K34:N34" si="8">K27+K33</f>
        <v>78780</v>
      </c>
      <c r="L34" s="53">
        <f t="shared" si="8"/>
        <v>427226.38886212814</v>
      </c>
      <c r="M34" s="53">
        <f t="shared" si="8"/>
        <v>452859.47519999999</v>
      </c>
      <c r="N34" s="53">
        <f t="shared" si="8"/>
        <v>17.308758199508571</v>
      </c>
      <c r="O34" s="42"/>
    </row>
    <row r="35" spans="1:18" s="43" customFormat="1">
      <c r="A35" s="108" t="s">
        <v>62</v>
      </c>
      <c r="B35" s="109"/>
      <c r="C35" s="109"/>
      <c r="D35" s="109"/>
      <c r="E35" s="109"/>
      <c r="F35" s="109"/>
      <c r="G35" s="110"/>
      <c r="H35" s="110"/>
      <c r="I35" s="110"/>
      <c r="J35" s="111"/>
      <c r="K35" s="56"/>
      <c r="L35" s="56"/>
      <c r="M35" s="56"/>
      <c r="N35" s="100"/>
      <c r="O35" s="57"/>
      <c r="P35" s="58"/>
      <c r="Q35" s="58"/>
      <c r="R35" s="58"/>
    </row>
    <row r="36" spans="1:18" s="43" customFormat="1" ht="63">
      <c r="A36" s="39">
        <v>1</v>
      </c>
      <c r="B36" s="70" t="s">
        <v>86</v>
      </c>
      <c r="C36" s="17" t="s">
        <v>17</v>
      </c>
      <c r="D36" s="18">
        <v>2.74</v>
      </c>
      <c r="E36" s="17">
        <v>13145.3</v>
      </c>
      <c r="F36" s="13" t="s">
        <v>28</v>
      </c>
      <c r="G36" s="9">
        <v>12</v>
      </c>
      <c r="H36" s="12">
        <f>D36*E36</f>
        <v>36018.122000000003</v>
      </c>
      <c r="I36" s="36">
        <f>H36*G36</f>
        <v>432217.46400000004</v>
      </c>
      <c r="J36" s="37">
        <f>I36/G36/E36</f>
        <v>2.74</v>
      </c>
      <c r="K36" s="56"/>
      <c r="L36" s="56"/>
      <c r="M36" s="56"/>
      <c r="N36" s="100">
        <v>2.74</v>
      </c>
      <c r="O36" s="57"/>
      <c r="P36" s="58"/>
      <c r="Q36" s="58"/>
      <c r="R36" s="58"/>
    </row>
    <row r="37" spans="1:18" s="43" customFormat="1">
      <c r="A37" s="112" t="s">
        <v>85</v>
      </c>
      <c r="B37" s="113"/>
      <c r="C37" s="113"/>
      <c r="D37" s="113"/>
      <c r="E37" s="113"/>
      <c r="F37" s="114"/>
      <c r="G37" s="69">
        <f>G34+D36</f>
        <v>19.378805961065936</v>
      </c>
      <c r="H37" s="68"/>
      <c r="I37" s="67">
        <f>I36+I34</f>
        <v>3056882.6160000004</v>
      </c>
      <c r="J37" s="95">
        <f>J36+J34</f>
        <v>19.378805961065936</v>
      </c>
      <c r="K37" s="95">
        <f t="shared" ref="K37:N37" si="9">K36+K34</f>
        <v>78780</v>
      </c>
      <c r="L37" s="95">
        <f t="shared" si="9"/>
        <v>427226.38886212814</v>
      </c>
      <c r="M37" s="95">
        <f t="shared" si="9"/>
        <v>452859.47519999999</v>
      </c>
      <c r="N37" s="95">
        <f t="shared" si="9"/>
        <v>20.048758199508569</v>
      </c>
      <c r="O37" s="57"/>
      <c r="P37" s="58"/>
      <c r="Q37" s="58"/>
      <c r="R37" s="58"/>
    </row>
    <row r="38" spans="1:18" ht="18.75" customHeight="1">
      <c r="A38" s="19" t="s">
        <v>46</v>
      </c>
      <c r="B38" s="101" t="s">
        <v>53</v>
      </c>
      <c r="C38" s="101"/>
      <c r="D38" s="101"/>
      <c r="E38" s="101"/>
      <c r="F38" s="101"/>
      <c r="G38" s="101"/>
      <c r="H38" s="101"/>
      <c r="I38" s="101"/>
      <c r="K38" s="19"/>
      <c r="L38" s="19"/>
    </row>
    <row r="39" spans="1:18">
      <c r="A39" s="20"/>
      <c r="B39" s="101"/>
      <c r="C39" s="101"/>
      <c r="D39" s="101"/>
      <c r="E39" s="101"/>
      <c r="F39" s="101"/>
      <c r="G39" s="101"/>
      <c r="H39" s="101"/>
      <c r="I39" s="101"/>
      <c r="K39" s="29"/>
      <c r="L39" s="29"/>
    </row>
    <row r="40" spans="1:18" ht="33" customHeight="1">
      <c r="A40" s="20"/>
      <c r="B40" s="101"/>
      <c r="C40" s="101"/>
      <c r="D40" s="101"/>
      <c r="E40" s="101"/>
      <c r="F40" s="101"/>
      <c r="G40" s="101"/>
      <c r="H40" s="101"/>
      <c r="I40" s="101"/>
      <c r="K40" s="29"/>
      <c r="L40" s="29"/>
    </row>
    <row r="41" spans="1:18">
      <c r="A41" s="20"/>
      <c r="B41" s="20"/>
      <c r="C41" s="20"/>
      <c r="D41" s="20"/>
      <c r="E41" s="20"/>
      <c r="F41" s="21"/>
      <c r="G41" s="21"/>
      <c r="H41" s="33"/>
      <c r="I41" s="33"/>
      <c r="K41" s="29"/>
      <c r="L41" s="29"/>
    </row>
    <row r="42" spans="1:18" s="24" customFormat="1">
      <c r="A42" s="22"/>
      <c r="B42" s="23"/>
      <c r="C42" s="22"/>
      <c r="D42" s="23" t="s">
        <v>47</v>
      </c>
      <c r="F42" s="25"/>
      <c r="G42" s="25"/>
      <c r="H42" s="34"/>
      <c r="I42" s="34"/>
      <c r="J42" s="35"/>
      <c r="K42" s="22"/>
      <c r="L42" s="22"/>
      <c r="M42" s="35"/>
      <c r="N42" s="35"/>
      <c r="O42" s="35"/>
    </row>
    <row r="43" spans="1:18" s="24" customFormat="1" ht="37.9" customHeight="1">
      <c r="A43" s="22"/>
      <c r="B43" s="22"/>
      <c r="C43" s="22"/>
      <c r="D43" s="23"/>
      <c r="E43" s="22"/>
      <c r="F43" s="25"/>
      <c r="G43" s="25"/>
      <c r="H43" s="34"/>
      <c r="I43" s="34"/>
      <c r="J43" s="35"/>
      <c r="K43" s="22"/>
      <c r="L43" s="22"/>
      <c r="M43" s="35"/>
      <c r="N43" s="35"/>
      <c r="O43" s="35"/>
    </row>
  </sheetData>
  <mergeCells count="10">
    <mergeCell ref="B38:I40"/>
    <mergeCell ref="K6:M6"/>
    <mergeCell ref="A28:I28"/>
    <mergeCell ref="A6:I6"/>
    <mergeCell ref="A27:F27"/>
    <mergeCell ref="A33:F33"/>
    <mergeCell ref="A34:F34"/>
    <mergeCell ref="A35:J35"/>
    <mergeCell ref="A37:F37"/>
    <mergeCell ref="A3:N4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6" orientation="portrait" r:id="rId1"/>
  <colBreaks count="6" manualBreakCount="6">
    <brk id="17" max="44" man="1"/>
    <brk id="15670" max="44" man="1"/>
    <brk id="15672" max="44" man="1"/>
    <brk id="15678" max="44" man="1"/>
    <brk id="15682" max="44" man="1"/>
    <brk id="15688" max="44" man="1"/>
  </colBreaks>
  <ignoredErrors>
    <ignoredError sqref="J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zoomScale="70" zoomScaleNormal="70" workbookViewId="0">
      <selection activeCell="A20" sqref="A20"/>
    </sheetView>
  </sheetViews>
  <sheetFormatPr defaultRowHeight="15.75"/>
  <cols>
    <col min="1" max="1" width="9.140625" style="71"/>
    <col min="2" max="2" width="81.42578125" style="72" customWidth="1"/>
    <col min="3" max="3" width="36.42578125" style="87" customWidth="1"/>
    <col min="4" max="4" width="40.7109375" style="72" customWidth="1"/>
    <col min="5" max="16384" width="9.140625" style="72"/>
  </cols>
  <sheetData>
    <row r="1" spans="1:4" s="91" customFormat="1" ht="33" customHeight="1">
      <c r="A1" s="89"/>
      <c r="B1" s="90" t="s">
        <v>66</v>
      </c>
      <c r="C1" s="90"/>
      <c r="D1" s="90"/>
    </row>
    <row r="2" spans="1:4" s="91" customFormat="1" ht="33" customHeight="1">
      <c r="A2" s="89"/>
      <c r="B2" s="91" t="s">
        <v>67</v>
      </c>
      <c r="C2" s="92" t="s">
        <v>79</v>
      </c>
    </row>
    <row r="3" spans="1:4" s="71" customFormat="1" ht="63">
      <c r="A3" s="73" t="s">
        <v>5</v>
      </c>
      <c r="B3" s="73" t="s">
        <v>68</v>
      </c>
      <c r="C3" s="73" t="s">
        <v>69</v>
      </c>
      <c r="D3" s="73" t="s">
        <v>70</v>
      </c>
    </row>
    <row r="4" spans="1:4" ht="31.5">
      <c r="A4" s="73">
        <v>1</v>
      </c>
      <c r="B4" s="74" t="s">
        <v>16</v>
      </c>
      <c r="C4" s="75">
        <v>0.32</v>
      </c>
      <c r="D4" s="76">
        <v>0.32</v>
      </c>
    </row>
    <row r="5" spans="1:4">
      <c r="A5" s="73">
        <f t="shared" ref="A5:A28" si="0">A4+1</f>
        <v>2</v>
      </c>
      <c r="B5" s="74" t="s">
        <v>54</v>
      </c>
      <c r="C5" s="75">
        <v>0.08</v>
      </c>
      <c r="D5" s="76">
        <v>0.08</v>
      </c>
    </row>
    <row r="6" spans="1:4">
      <c r="A6" s="73">
        <f t="shared" si="0"/>
        <v>3</v>
      </c>
      <c r="B6" s="74" t="s">
        <v>20</v>
      </c>
      <c r="C6" s="75">
        <v>0.15</v>
      </c>
      <c r="D6" s="76">
        <v>0.15</v>
      </c>
    </row>
    <row r="7" spans="1:4">
      <c r="A7" s="73">
        <f t="shared" si="0"/>
        <v>4</v>
      </c>
      <c r="B7" s="74" t="s">
        <v>21</v>
      </c>
      <c r="C7" s="75">
        <v>6.9999999999999993E-2</v>
      </c>
      <c r="D7" s="76">
        <v>6.9999999999999993E-2</v>
      </c>
    </row>
    <row r="8" spans="1:4">
      <c r="A8" s="73">
        <f t="shared" si="0"/>
        <v>5</v>
      </c>
      <c r="B8" s="74" t="s">
        <v>23</v>
      </c>
      <c r="C8" s="77">
        <v>0.04</v>
      </c>
      <c r="D8" s="78">
        <v>0.04</v>
      </c>
    </row>
    <row r="9" spans="1:4" ht="31.5">
      <c r="A9" s="73">
        <f t="shared" si="0"/>
        <v>6</v>
      </c>
      <c r="B9" s="74" t="s">
        <v>26</v>
      </c>
      <c r="C9" s="77">
        <v>0.19</v>
      </c>
      <c r="D9" s="78">
        <v>0.19</v>
      </c>
    </row>
    <row r="10" spans="1:4">
      <c r="A10" s="73">
        <f t="shared" si="0"/>
        <v>7</v>
      </c>
      <c r="B10" s="74" t="s">
        <v>71</v>
      </c>
      <c r="C10" s="77">
        <v>0.17</v>
      </c>
      <c r="D10" s="78">
        <v>0.17</v>
      </c>
    </row>
    <row r="11" spans="1:4">
      <c r="A11" s="73">
        <f t="shared" si="0"/>
        <v>8</v>
      </c>
      <c r="B11" s="27" t="s">
        <v>48</v>
      </c>
      <c r="C11" s="77">
        <v>0.18000000000000002</v>
      </c>
      <c r="D11" s="78">
        <v>0.18000000000000002</v>
      </c>
    </row>
    <row r="12" spans="1:4">
      <c r="A12" s="73">
        <f t="shared" si="0"/>
        <v>9</v>
      </c>
      <c r="B12" s="74" t="s">
        <v>72</v>
      </c>
      <c r="C12" s="77">
        <v>0.49999999999999994</v>
      </c>
      <c r="D12" s="78">
        <v>0.49999999999999994</v>
      </c>
    </row>
    <row r="13" spans="1:4">
      <c r="A13" s="73">
        <f t="shared" si="0"/>
        <v>10</v>
      </c>
      <c r="B13" s="74" t="s">
        <v>73</v>
      </c>
      <c r="C13" s="77">
        <v>0.4200000000000001</v>
      </c>
      <c r="D13" s="78">
        <v>0.4200000000000001</v>
      </c>
    </row>
    <row r="14" spans="1:4">
      <c r="A14" s="73">
        <f t="shared" si="0"/>
        <v>11</v>
      </c>
      <c r="B14" s="74" t="s">
        <v>31</v>
      </c>
      <c r="C14" s="77">
        <v>0.05</v>
      </c>
      <c r="D14" s="78">
        <v>0.05</v>
      </c>
    </row>
    <row r="15" spans="1:4">
      <c r="A15" s="73">
        <f t="shared" si="0"/>
        <v>12</v>
      </c>
      <c r="B15" s="74" t="s">
        <v>33</v>
      </c>
      <c r="C15" s="77">
        <v>0.08</v>
      </c>
      <c r="D15" s="78">
        <v>0.08</v>
      </c>
    </row>
    <row r="16" spans="1:4">
      <c r="A16" s="73">
        <f t="shared" si="0"/>
        <v>13</v>
      </c>
      <c r="B16" s="41" t="s">
        <v>65</v>
      </c>
      <c r="C16" s="77">
        <v>0.47000000000000003</v>
      </c>
      <c r="D16" s="78">
        <v>0.47000000000000003</v>
      </c>
    </row>
    <row r="17" spans="1:5">
      <c r="A17" s="73">
        <f t="shared" si="0"/>
        <v>14</v>
      </c>
      <c r="B17" s="74" t="s">
        <v>57</v>
      </c>
      <c r="C17" s="77">
        <v>1.28</v>
      </c>
      <c r="D17" s="78">
        <v>1.28</v>
      </c>
    </row>
    <row r="18" spans="1:5">
      <c r="A18" s="73">
        <f t="shared" si="0"/>
        <v>15</v>
      </c>
      <c r="B18" s="74" t="s">
        <v>58</v>
      </c>
      <c r="C18" s="77">
        <v>1.5899999999999999</v>
      </c>
      <c r="D18" s="78">
        <v>1.5899999999999999</v>
      </c>
    </row>
    <row r="19" spans="1:5">
      <c r="A19" s="73">
        <f t="shared" si="0"/>
        <v>16</v>
      </c>
      <c r="B19" s="79" t="s">
        <v>74</v>
      </c>
      <c r="C19" s="76">
        <v>0.59</v>
      </c>
      <c r="D19" s="76"/>
      <c r="E19" s="80"/>
    </row>
    <row r="20" spans="1:5" ht="16.5" customHeight="1">
      <c r="A20" s="73">
        <f t="shared" si="0"/>
        <v>17</v>
      </c>
      <c r="B20" s="93" t="s">
        <v>82</v>
      </c>
      <c r="C20" s="76">
        <v>0.45</v>
      </c>
      <c r="D20" s="76">
        <v>0.45</v>
      </c>
    </row>
    <row r="21" spans="1:5" ht="31.5">
      <c r="A21" s="73">
        <f t="shared" si="0"/>
        <v>18</v>
      </c>
      <c r="B21" s="93" t="s">
        <v>83</v>
      </c>
      <c r="C21" s="76">
        <v>0.33</v>
      </c>
      <c r="D21" s="76">
        <v>0.33</v>
      </c>
    </row>
    <row r="22" spans="1:5">
      <c r="A22" s="73">
        <f t="shared" si="0"/>
        <v>19</v>
      </c>
      <c r="B22" s="79" t="s">
        <v>75</v>
      </c>
      <c r="C22" s="76">
        <v>0.25</v>
      </c>
      <c r="D22" s="76">
        <v>0.25</v>
      </c>
    </row>
    <row r="23" spans="1:5">
      <c r="A23" s="73">
        <f t="shared" si="0"/>
        <v>20</v>
      </c>
      <c r="B23" s="79" t="s">
        <v>76</v>
      </c>
      <c r="C23" s="76">
        <v>0.02</v>
      </c>
      <c r="D23" s="76">
        <v>0.02</v>
      </c>
    </row>
    <row r="24" spans="1:5">
      <c r="A24" s="73">
        <f t="shared" si="0"/>
        <v>21</v>
      </c>
      <c r="B24" s="79" t="s">
        <v>38</v>
      </c>
      <c r="C24" s="76">
        <v>2.6852182909480957</v>
      </c>
      <c r="D24" s="76">
        <v>2.6852182909480957</v>
      </c>
    </row>
    <row r="25" spans="1:5">
      <c r="A25" s="73">
        <f t="shared" si="0"/>
        <v>22</v>
      </c>
      <c r="B25" s="79" t="s">
        <v>40</v>
      </c>
      <c r="C25" s="78">
        <v>1.6800000000000004</v>
      </c>
      <c r="D25" s="78">
        <v>1.6800000000000004</v>
      </c>
    </row>
    <row r="26" spans="1:5">
      <c r="A26" s="73">
        <f t="shared" si="0"/>
        <v>23</v>
      </c>
      <c r="B26" s="79" t="s">
        <v>41</v>
      </c>
      <c r="C26" s="78">
        <v>0.23</v>
      </c>
      <c r="D26" s="78">
        <v>0.23</v>
      </c>
    </row>
    <row r="27" spans="1:5">
      <c r="A27" s="73">
        <f t="shared" si="0"/>
        <v>24</v>
      </c>
      <c r="B27" s="79" t="s">
        <v>43</v>
      </c>
      <c r="C27" s="78">
        <v>1.33</v>
      </c>
      <c r="D27" s="78">
        <v>1.33</v>
      </c>
    </row>
    <row r="28" spans="1:5">
      <c r="A28" s="73">
        <f t="shared" si="0"/>
        <v>25</v>
      </c>
      <c r="B28" s="79" t="s">
        <v>44</v>
      </c>
      <c r="C28" s="76">
        <v>3.49</v>
      </c>
      <c r="D28" s="76">
        <v>3.49</v>
      </c>
    </row>
    <row r="29" spans="1:5">
      <c r="A29" s="81"/>
      <c r="B29" s="82" t="s">
        <v>77</v>
      </c>
      <c r="C29" s="88">
        <f>SUM(C4:C28)</f>
        <v>16.645218290948094</v>
      </c>
      <c r="D29" s="88">
        <f>SUM(D4:D28)</f>
        <v>16.055218290948098</v>
      </c>
    </row>
    <row r="30" spans="1:5" ht="31.5">
      <c r="A30" s="81"/>
      <c r="B30" s="79" t="s">
        <v>78</v>
      </c>
      <c r="C30" s="115">
        <f>C29-D29</f>
        <v>0.58999999999999631</v>
      </c>
      <c r="D30" s="116"/>
    </row>
    <row r="31" spans="1:5">
      <c r="A31" s="83"/>
      <c r="B31" s="84"/>
      <c r="C31" s="85"/>
      <c r="D31" s="86"/>
    </row>
    <row r="32" spans="1:5">
      <c r="A32" s="83"/>
      <c r="B32" s="84"/>
      <c r="C32" s="85"/>
      <c r="D32" s="84"/>
    </row>
    <row r="33" spans="2:3">
      <c r="B33" s="72" t="s">
        <v>80</v>
      </c>
      <c r="C33" s="87" t="s">
        <v>81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2022-02-14T11:15:49Z</dcterms:modified>
</cp:coreProperties>
</file>